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495" activeTab="0"/>
  </bookViews>
  <sheets>
    <sheet name="Program" sheetId="1" r:id="rId1"/>
    <sheet name="User Notes" sheetId="2" r:id="rId2"/>
  </sheets>
  <definedNames>
    <definedName name="_xlnm.Print_Area" localSheetId="0">'Program'!$A$1:$G$36</definedName>
  </definedNames>
  <calcPr fullCalcOnLoad="1"/>
</workbook>
</file>

<file path=xl/sharedStrings.xml><?xml version="1.0" encoding="utf-8"?>
<sst xmlns="http://schemas.openxmlformats.org/spreadsheetml/2006/main" count="99" uniqueCount="96">
  <si>
    <t>Feedlot Breakeven Program</t>
  </si>
  <si>
    <t>Feed Information</t>
  </si>
  <si>
    <t>Days on feed</t>
  </si>
  <si>
    <t>Hd left</t>
  </si>
  <si>
    <t>Chute</t>
  </si>
  <si>
    <t>Tag</t>
  </si>
  <si>
    <t>IBR</t>
  </si>
  <si>
    <t>Clos</t>
  </si>
  <si>
    <t>MM</t>
  </si>
  <si>
    <t>Yard</t>
  </si>
  <si>
    <t>Total</t>
  </si>
  <si>
    <t>Med</t>
  </si>
  <si>
    <t>Total intk</t>
  </si>
  <si>
    <t>Tot ton</t>
  </si>
  <si>
    <t>Feed cst</t>
  </si>
  <si>
    <t xml:space="preserve"> </t>
  </si>
  <si>
    <t>Breakeven</t>
  </si>
  <si>
    <t>Input</t>
  </si>
  <si>
    <t>Output</t>
  </si>
  <si>
    <t>Number of cattle</t>
  </si>
  <si>
    <t>Feed conversion</t>
  </si>
  <si>
    <t xml:space="preserve">Initial cost of cattle </t>
  </si>
  <si>
    <t>Sales of finished cattle</t>
  </si>
  <si>
    <t>Medications and Death Loss</t>
  </si>
  <si>
    <t>Final selling price, $/cwt (4% shrink)</t>
  </si>
  <si>
    <t>Percentage of initial cost borrowed</t>
  </si>
  <si>
    <t>Percentage of operating expenses borrowed</t>
  </si>
  <si>
    <t>Interest rate for cattle, %</t>
  </si>
  <si>
    <t>Interest rate for operating expenses, %</t>
  </si>
  <si>
    <t>Created by J. D. Rivera, 1999;  Revised by M. L. Galyean, 2000</t>
  </si>
  <si>
    <t>Interest and Equity</t>
  </si>
  <si>
    <t>Para</t>
  </si>
  <si>
    <t>Imp</t>
  </si>
  <si>
    <t>Miscellaneous costs (total $ for all animals)</t>
  </si>
  <si>
    <t>Ear tag, $/animal</t>
  </si>
  <si>
    <t>Chute fee, $/animal</t>
  </si>
  <si>
    <t>Parasite control, $/animal</t>
  </si>
  <si>
    <t>IBR/PI3 vaccine, $/animal</t>
  </si>
  <si>
    <t>Clostridial vaccine, $/animal</t>
  </si>
  <si>
    <t>Misc</t>
  </si>
  <si>
    <t>Processing and Other Costs</t>
  </si>
  <si>
    <t>General Information</t>
  </si>
  <si>
    <t>Initial cost, $/cwt (including freight)</t>
  </si>
  <si>
    <t>Yardage, $/animal daily</t>
  </si>
  <si>
    <t>Diet cost, $/ton (as-fed basis)</t>
  </si>
  <si>
    <t>Average intake per animal daily, as-fed basis</t>
  </si>
  <si>
    <t>Expected daily gain, pounds/day</t>
  </si>
  <si>
    <t>Cattle int</t>
  </si>
  <si>
    <t>Operating int</t>
  </si>
  <si>
    <r>
      <t xml:space="preserve">Medication cost (total $ for all animals </t>
    </r>
    <r>
      <rPr>
        <b/>
        <sz val="10"/>
        <rFont val="Arial"/>
        <family val="2"/>
      </rPr>
      <t>treated</t>
    </r>
    <r>
      <rPr>
        <sz val="10"/>
        <rFont val="Arial"/>
        <family val="0"/>
      </rPr>
      <t xml:space="preserve">) </t>
    </r>
  </si>
  <si>
    <t>User Notes</t>
  </si>
  <si>
    <r>
      <t>General Information</t>
    </r>
    <r>
      <rPr>
        <sz val="10"/>
        <rFont val="Arial"/>
        <family val="0"/>
      </rPr>
      <t xml:space="preserve"> - All information requested in this section must be entered for the program to work correctly.</t>
    </r>
  </si>
  <si>
    <t xml:space="preserve"> - Number of cattle - enter the total number of cattle purchased.</t>
  </si>
  <si>
    <t xml:space="preserve"> - Initial cost - enter the cost (per 100 lb [cwt]).  Be sure to include the cost of freight per cwt.</t>
  </si>
  <si>
    <t xml:space="preserve"> - Projected out weight - Enter the average weight (per animal) that you expect when the cattle are sold.  This should be entered as an unshrunk weight (do not apply a 4% pencil shrink).</t>
  </si>
  <si>
    <t>Average initial pay weight, pounds/animal</t>
  </si>
  <si>
    <t>Desired out weight, pounds/animal (unshrunk)</t>
  </si>
  <si>
    <r>
      <t>Processing and Other Costs</t>
    </r>
    <r>
      <rPr>
        <sz val="10"/>
        <rFont val="Arial"/>
        <family val="2"/>
      </rPr>
      <t xml:space="preserve"> - Information in these cells is optional.  When you do not desire to input values for a cell, leave it blank or input a "0."  Processing costs per animal can be lumped together under one of the individual headings if desired.</t>
    </r>
  </si>
  <si>
    <t xml:space="preserve"> - Chute fee - Enter the feedlot's chute charge per animal </t>
  </si>
  <si>
    <t xml:space="preserve"> - Ear tag - Enter the cost per animal of any ear tag(s) used at processing</t>
  </si>
  <si>
    <t xml:space="preserve"> - IBR/PI3 vaccine - Enter the cost per animal of respiratory vaccine(s).  Include any booster vaccinations with vaccinations given at initial processing.</t>
  </si>
  <si>
    <t xml:space="preserve"> - Parasite control - Enter the cost per animal for internal and external parasite treatments.</t>
  </si>
  <si>
    <t xml:space="preserve"> - Clostridial vaccine - Enter the cost per animal for clostridial vaccine(s).  Include any booster vaccinations with vaccinations given at initial processing.</t>
  </si>
  <si>
    <t>Implant and reimplant, $/animal</t>
  </si>
  <si>
    <t>Mass medication, $/animal (if applicable)</t>
  </si>
  <si>
    <t xml:space="preserve"> - Mass medication - Enter the cost per animal of any mass medication (prophylactic medication), if used.</t>
  </si>
  <si>
    <t xml:space="preserve"> - Yardage - Enter the cost per animal charged by the feedlot for yardage.  This value is multiplied by the days on feed to determine the total yardage costs.</t>
  </si>
  <si>
    <t xml:space="preserve"> - Miscellaneous costs - Enter the total cost (across all animals) of miscellaneous items.  One example would be Beef Board fees charged when the animals are sold.</t>
  </si>
  <si>
    <r>
      <t>Medications and Death Loss</t>
    </r>
    <r>
      <rPr>
        <sz val="10"/>
        <rFont val="Arial"/>
        <family val="2"/>
      </rPr>
      <t xml:space="preserve"> - Information in these cells is optional, but it is likely that reasonable estimates of medication costs and death loss will be needed to yield a reliable breakeven estimate.</t>
    </r>
  </si>
  <si>
    <t xml:space="preserve">Death loss, % </t>
  </si>
  <si>
    <t xml:space="preserve"> - Death loss, % - enter the expected death loss as a percentage of the total number of animals.</t>
  </si>
  <si>
    <r>
      <t>Interest and Equity</t>
    </r>
    <r>
      <rPr>
        <sz val="10"/>
        <rFont val="Arial"/>
        <family val="2"/>
      </rPr>
      <t xml:space="preserve"> - Information in these cells is optional.  Values can be left in the two interest rate cells with no effect on the projected breakeven, as long as the percentage of costs borrowed cells are "0."</t>
    </r>
  </si>
  <si>
    <t xml:space="preserve"> - Percentage of operating expenses borrowed - Enter the percentage of the costs for yardage, processing, and so on that will be borrowed.</t>
  </si>
  <si>
    <t xml:space="preserve"> - Interest rate for operating expenses - Enter the annual simple interest rate to be charged on money borrowed to cover operating expenses.</t>
  </si>
  <si>
    <r>
      <t>Feed Information</t>
    </r>
    <r>
      <rPr>
        <sz val="10"/>
        <rFont val="Arial"/>
        <family val="2"/>
      </rPr>
      <t xml:space="preserve"> - Information in these cells is required.</t>
    </r>
  </si>
  <si>
    <t xml:space="preserve"> - Diet cost - Enter the cost per ton of the diet fed to the cattle on an as-fed (moisture included) basis.  If you have the cost on a dry matter basis, multiply the estimated dry matter content (expressed as a decimal) by the dry matter basis cost per ton.</t>
  </si>
  <si>
    <t xml:space="preserve"> - Average intake per animal daily - Enter the average intake for the feeding period of as-fed basis diet per animal.</t>
  </si>
  <si>
    <t xml:space="preserve"> - Expected daily gain - Enter the predicted average daily gain by the cattle.  The accuracy of this value is critical to obtaining an accurate breakeven projection.</t>
  </si>
  <si>
    <t xml:space="preserve"> - Initial cost of the cattle - This value is calculated from the initial cost per animal and the total number of animals.</t>
  </si>
  <si>
    <t>Expenses</t>
  </si>
  <si>
    <t xml:space="preserve"> - Expenses - This value is the total of all expenses related to feeding the cattle (processing, yardage, medication, and so on).</t>
  </si>
  <si>
    <t xml:space="preserve"> - Breakeven - This is the final sales prices (4% pencil shrink on a live basis) that would be required to breakeven given the inputs.</t>
  </si>
  <si>
    <t xml:space="preserve"> - Sales of finished cattle - This value is calculated as the final selling price input by the user multiplied by the number of cattle sold (original number adjusted for death loss).</t>
  </si>
  <si>
    <t xml:space="preserve"> - Average initial pay weight - Enter the average weight (per animal) of the cattle on which their initial cost was based.</t>
  </si>
  <si>
    <t xml:space="preserve"> - Final selling price - Enter the price you expect to receive for sale of the cattle.  This should be the live basis price, which assumes a 4% pencil shrink, or an equivalent price calculated from a carcass basis.</t>
  </si>
  <si>
    <t xml:space="preserve"> - Implant and reimplant - Enter the cost per animal of the initial implant and second implant (reimplant), if used.</t>
  </si>
  <si>
    <t xml:space="preserve"> - Percentage of initial cost borrowed - Enter the percentage of the initial cost of the cattle that will be borrowed.  This represents equity in the cattle.</t>
  </si>
  <si>
    <t xml:space="preserve"> - Days on feed - This value is calculated from the initial and final body weights and average daily gain provided as input.</t>
  </si>
  <si>
    <t xml:space="preserve"> - Feed conversion - This value is the as-fed feed conversion, which is calculated as the as-fed feed intake divided by the average daily gain.</t>
  </si>
  <si>
    <t xml:space="preserve"> - Interest rate for cattle - Enter the interest rate that will be charged for borrowed money used for purchase of the cattle.  This number represents the annual simple interest rate to be charged.</t>
  </si>
  <si>
    <r>
      <t>Profit/</t>
    </r>
    <r>
      <rPr>
        <b/>
        <sz val="10"/>
        <color indexed="10"/>
        <rFont val="Arial"/>
        <family val="2"/>
      </rPr>
      <t>Loss</t>
    </r>
    <r>
      <rPr>
        <b/>
        <sz val="10"/>
        <rFont val="Arial"/>
        <family val="2"/>
      </rPr>
      <t>, total</t>
    </r>
  </si>
  <si>
    <r>
      <t>Profit/</t>
    </r>
    <r>
      <rPr>
        <b/>
        <sz val="10"/>
        <color indexed="10"/>
        <rFont val="Arial"/>
        <family val="2"/>
      </rPr>
      <t>Loss</t>
    </r>
    <r>
      <rPr>
        <b/>
        <sz val="10"/>
        <rFont val="Arial"/>
        <family val="2"/>
      </rPr>
      <t>, per animal purchased</t>
    </r>
  </si>
  <si>
    <t xml:space="preserve"> - Profit/Loss, total - This value represents the total projected sales less the total expenses.</t>
  </si>
  <si>
    <t xml:space="preserve"> - Profit/Loss, per animal purchased - This value represents the total profit/loss divided by the number of animal originally purchased.</t>
  </si>
  <si>
    <r>
      <t>Values in Output cells are calculated by the program.  Cells are protected to prevent input</t>
    </r>
    <r>
      <rPr>
        <b/>
        <sz val="10"/>
        <rFont val="Arial"/>
        <family val="2"/>
      </rPr>
      <t>.</t>
    </r>
  </si>
  <si>
    <r>
      <t xml:space="preserve"> - Medication cost - Enter the total cost for all animals that were pulled and received medical treatment.  Include any special hospital pen costs with this figure.  </t>
    </r>
    <r>
      <rPr>
        <b/>
        <sz val="10"/>
        <color indexed="10"/>
        <rFont val="Arial"/>
        <family val="2"/>
      </rPr>
      <t>This value is applicable only to animals that were treated.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</si>
</sst>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quot;$&quot;#,##0.00;[Red]&quot;$&quot;#,##0.00"/>
    <numFmt numFmtId="167" formatCode="0.0"/>
  </numFmts>
  <fonts count="10">
    <font>
      <sz val="10"/>
      <name val="Arial"/>
      <family val="0"/>
    </font>
    <font>
      <b/>
      <sz val="10"/>
      <name val="Arial"/>
      <family val="2"/>
    </font>
    <font>
      <i/>
      <sz val="10"/>
      <name val="Arial"/>
      <family val="2"/>
    </font>
    <font>
      <b/>
      <i/>
      <sz val="12"/>
      <name val="Arial"/>
      <family val="2"/>
    </font>
    <font>
      <i/>
      <sz val="8"/>
      <name val="Arial"/>
      <family val="2"/>
    </font>
    <font>
      <b/>
      <sz val="10"/>
      <color indexed="10"/>
      <name val="Arial"/>
      <family val="2"/>
    </font>
    <font>
      <b/>
      <i/>
      <sz val="14"/>
      <name val="Arial"/>
      <family val="2"/>
    </font>
    <font>
      <b/>
      <u val="single"/>
      <sz val="10"/>
      <name val="Arial"/>
      <family val="2"/>
    </font>
    <font>
      <b/>
      <sz val="12"/>
      <name val="Arial"/>
      <family val="2"/>
    </font>
    <font>
      <b/>
      <i/>
      <sz val="14"/>
      <color indexed="62"/>
      <name val="Arial"/>
      <family val="2"/>
    </font>
  </fonts>
  <fills count="5">
    <fill>
      <patternFill/>
    </fill>
    <fill>
      <patternFill patternType="gray125"/>
    </fill>
    <fill>
      <patternFill patternType="solid">
        <fgColor indexed="44"/>
        <bgColor indexed="64"/>
      </patternFill>
    </fill>
    <fill>
      <patternFill patternType="solid">
        <fgColor indexed="52"/>
        <bgColor indexed="64"/>
      </patternFill>
    </fill>
    <fill>
      <patternFill patternType="solid">
        <fgColor indexed="9"/>
        <bgColor indexed="64"/>
      </patternFill>
    </fill>
  </fills>
  <borders count="7">
    <border>
      <left/>
      <right/>
      <top/>
      <bottom/>
      <diagonal/>
    </border>
    <border>
      <left style="thin"/>
      <right style="thin"/>
      <top style="thin"/>
      <bottom style="thin"/>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165" fontId="0" fillId="0" borderId="1" xfId="0" applyNumberFormat="1" applyBorder="1" applyAlignment="1">
      <alignment/>
    </xf>
    <xf numFmtId="164" fontId="0" fillId="2" borderId="0" xfId="0" applyNumberFormat="1" applyFill="1" applyAlignment="1">
      <alignment/>
    </xf>
    <xf numFmtId="0" fontId="0" fillId="2" borderId="0" xfId="0" applyNumberFormat="1" applyFill="1" applyAlignment="1">
      <alignment/>
    </xf>
    <xf numFmtId="0" fontId="0" fillId="3" borderId="0" xfId="0" applyNumberFormat="1" applyFill="1" applyAlignment="1">
      <alignment/>
    </xf>
    <xf numFmtId="0" fontId="0" fillId="0" borderId="0" xfId="0" applyNumberFormat="1" applyAlignment="1">
      <alignment/>
    </xf>
    <xf numFmtId="0" fontId="3" fillId="2" borderId="0" xfId="0" applyNumberFormat="1" applyFont="1" applyFill="1" applyAlignment="1">
      <alignment/>
    </xf>
    <xf numFmtId="0" fontId="2" fillId="2" borderId="2" xfId="0" applyNumberFormat="1" applyFont="1" applyFill="1" applyBorder="1" applyAlignment="1">
      <alignment/>
    </xf>
    <xf numFmtId="0" fontId="0" fillId="0" borderId="3" xfId="0" applyNumberFormat="1" applyBorder="1" applyAlignment="1">
      <alignment/>
    </xf>
    <xf numFmtId="0" fontId="0" fillId="0" borderId="1" xfId="0" applyNumberFormat="1" applyBorder="1" applyAlignment="1">
      <alignment/>
    </xf>
    <xf numFmtId="0" fontId="0" fillId="2" borderId="0" xfId="0" applyNumberFormat="1" applyFill="1" applyBorder="1" applyAlignment="1">
      <alignment/>
    </xf>
    <xf numFmtId="8" fontId="0" fillId="0" borderId="1" xfId="0" applyNumberFormat="1" applyBorder="1" applyAlignment="1">
      <alignment/>
    </xf>
    <xf numFmtId="0" fontId="0" fillId="0" borderId="1" xfId="0" applyNumberFormat="1" applyFill="1" applyBorder="1" applyAlignment="1">
      <alignment/>
    </xf>
    <xf numFmtId="164" fontId="0" fillId="2" borderId="0" xfId="0" applyNumberFormat="1" applyFont="1" applyFill="1" applyAlignment="1">
      <alignment/>
    </xf>
    <xf numFmtId="0" fontId="0" fillId="0" borderId="1" xfId="0" applyNumberFormat="1" applyBorder="1" applyAlignment="1" applyProtection="1">
      <alignment/>
      <protection locked="0"/>
    </xf>
    <xf numFmtId="0" fontId="4" fillId="2" borderId="0" xfId="0" applyNumberFormat="1" applyFont="1" applyFill="1" applyAlignment="1">
      <alignment/>
    </xf>
    <xf numFmtId="0" fontId="0" fillId="0" borderId="0" xfId="0" applyNumberFormat="1" applyFill="1" applyAlignment="1">
      <alignment/>
    </xf>
    <xf numFmtId="0" fontId="1" fillId="0" borderId="1" xfId="0" applyNumberFormat="1" applyFont="1" applyBorder="1" applyAlignment="1">
      <alignment/>
    </xf>
    <xf numFmtId="0" fontId="6" fillId="2" borderId="0" xfId="0" applyNumberFormat="1" applyFont="1" applyFill="1" applyAlignment="1">
      <alignment/>
    </xf>
    <xf numFmtId="0" fontId="0" fillId="0" borderId="3" xfId="0" applyNumberFormat="1" applyBorder="1" applyAlignment="1" applyProtection="1">
      <alignment/>
      <protection locked="0"/>
    </xf>
    <xf numFmtId="0" fontId="0" fillId="2" borderId="2" xfId="0" applyNumberFormat="1" applyFill="1" applyBorder="1" applyAlignment="1">
      <alignment/>
    </xf>
    <xf numFmtId="165" fontId="0" fillId="0" borderId="3" xfId="0" applyNumberFormat="1" applyBorder="1" applyAlignment="1">
      <alignment/>
    </xf>
    <xf numFmtId="0" fontId="0" fillId="2" borderId="4" xfId="0" applyNumberFormat="1" applyFill="1" applyBorder="1" applyAlignment="1">
      <alignment/>
    </xf>
    <xf numFmtId="0" fontId="0" fillId="4" borderId="0" xfId="0" applyFill="1" applyAlignment="1">
      <alignment/>
    </xf>
    <xf numFmtId="0" fontId="0" fillId="4" borderId="0" xfId="0" applyFont="1" applyFill="1" applyAlignment="1">
      <alignment wrapText="1"/>
    </xf>
    <xf numFmtId="0" fontId="0" fillId="4" borderId="0" xfId="0" applyFont="1" applyFill="1" applyAlignment="1">
      <alignment horizontal="justify" wrapText="1"/>
    </xf>
    <xf numFmtId="0" fontId="0" fillId="4" borderId="0" xfId="0" applyFill="1" applyAlignment="1">
      <alignment horizontal="justify"/>
    </xf>
    <xf numFmtId="0" fontId="0" fillId="4" borderId="0" xfId="0" applyFill="1" applyAlignment="1">
      <alignment horizontal="justify" wrapText="1"/>
    </xf>
    <xf numFmtId="0" fontId="1" fillId="4" borderId="0" xfId="0" applyFont="1" applyFill="1" applyAlignment="1">
      <alignment horizontal="justify" wrapText="1"/>
    </xf>
    <xf numFmtId="1" fontId="0" fillId="0" borderId="3" xfId="0" applyNumberFormat="1" applyBorder="1" applyAlignment="1">
      <alignment/>
    </xf>
    <xf numFmtId="2" fontId="0" fillId="0" borderId="1" xfId="0" applyNumberFormat="1" applyBorder="1" applyAlignment="1">
      <alignment/>
    </xf>
    <xf numFmtId="0" fontId="7" fillId="4" borderId="0" xfId="0" applyFont="1" applyFill="1" applyAlignment="1">
      <alignment horizontal="justify" wrapText="1"/>
    </xf>
    <xf numFmtId="0" fontId="8" fillId="4" borderId="2" xfId="0" applyFont="1" applyFill="1" applyBorder="1" applyAlignment="1">
      <alignment horizontal="centerContinuous"/>
    </xf>
    <xf numFmtId="0" fontId="1" fillId="4" borderId="2" xfId="0" applyFont="1" applyFill="1" applyBorder="1" applyAlignment="1">
      <alignment horizontal="centerContinuous" wrapText="1"/>
    </xf>
    <xf numFmtId="0" fontId="0" fillId="4" borderId="5" xfId="0" applyFill="1" applyBorder="1" applyAlignment="1">
      <alignment/>
    </xf>
    <xf numFmtId="0" fontId="0" fillId="4" borderId="6" xfId="0" applyFont="1" applyFill="1" applyBorder="1" applyAlignment="1">
      <alignment wrapText="1"/>
    </xf>
    <xf numFmtId="0" fontId="9"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1524000</xdr:colOff>
      <xdr:row>2</xdr:row>
      <xdr:rowOff>76200</xdr:rowOff>
    </xdr:from>
    <xdr:to>
      <xdr:col>2</xdr:col>
      <xdr:colOff>0</xdr:colOff>
      <xdr:row>4</xdr:row>
      <xdr:rowOff>76200</xdr:rowOff>
    </xdr:to>
    <xdr:sp>
      <xdr:nvSpPr>
        <xdr:cNvPr id="1" name="TextBox 2"/>
        <xdr:cNvSpPr txBox="1">
          <a:spLocks noChangeArrowheads="1"/>
        </xdr:cNvSpPr>
      </xdr:nvSpPr>
      <xdr:spPr>
        <a:xfrm>
          <a:off x="1524000" y="476250"/>
          <a:ext cx="172402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Enter All Information - See User Notes Tab for Help</a:t>
          </a:r>
        </a:p>
      </xdr:txBody>
    </xdr:sp>
    <xdr:clientData/>
  </xdr:twoCellAnchor>
  <xdr:twoCellAnchor>
    <xdr:from>
      <xdr:col>2</xdr:col>
      <xdr:colOff>0</xdr:colOff>
      <xdr:row>3</xdr:row>
      <xdr:rowOff>38100</xdr:rowOff>
    </xdr:from>
    <xdr:to>
      <xdr:col>2</xdr:col>
      <xdr:colOff>647700</xdr:colOff>
      <xdr:row>7</xdr:row>
      <xdr:rowOff>104775</xdr:rowOff>
    </xdr:to>
    <xdr:sp>
      <xdr:nvSpPr>
        <xdr:cNvPr id="2" name="AutoShape 4"/>
        <xdr:cNvSpPr>
          <a:spLocks/>
        </xdr:cNvSpPr>
      </xdr:nvSpPr>
      <xdr:spPr>
        <a:xfrm>
          <a:off x="3248025" y="600075"/>
          <a:ext cx="647700" cy="762000"/>
        </a:xfrm>
        <a:prstGeom prst="curvedLeftArrow">
          <a:avLst>
            <a:gd name="adj1" fmla="val 14000"/>
            <a:gd name="adj2" fmla="val 37500"/>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33</xdr:row>
      <xdr:rowOff>9525</xdr:rowOff>
    </xdr:from>
    <xdr:to>
      <xdr:col>6</xdr:col>
      <xdr:colOff>228600</xdr:colOff>
      <xdr:row>35</xdr:row>
      <xdr:rowOff>28575</xdr:rowOff>
    </xdr:to>
    <xdr:sp>
      <xdr:nvSpPr>
        <xdr:cNvPr id="3" name="TextBox 7"/>
        <xdr:cNvSpPr txBox="1">
          <a:spLocks noChangeArrowheads="1"/>
        </xdr:cNvSpPr>
      </xdr:nvSpPr>
      <xdr:spPr>
        <a:xfrm>
          <a:off x="3781425" y="5562600"/>
          <a:ext cx="246697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Enter All Information - See User Notes Tab for Help</a:t>
          </a:r>
        </a:p>
      </xdr:txBody>
    </xdr:sp>
    <xdr:clientData/>
  </xdr:twoCellAnchor>
  <xdr:twoCellAnchor>
    <xdr:from>
      <xdr:col>2</xdr:col>
      <xdr:colOff>9525</xdr:colOff>
      <xdr:row>33</xdr:row>
      <xdr:rowOff>76200</xdr:rowOff>
    </xdr:from>
    <xdr:to>
      <xdr:col>2</xdr:col>
      <xdr:colOff>523875</xdr:colOff>
      <xdr:row>35</xdr:row>
      <xdr:rowOff>0</xdr:rowOff>
    </xdr:to>
    <xdr:sp>
      <xdr:nvSpPr>
        <xdr:cNvPr id="4" name="AutoShape 10"/>
        <xdr:cNvSpPr>
          <a:spLocks/>
        </xdr:cNvSpPr>
      </xdr:nvSpPr>
      <xdr:spPr>
        <a:xfrm>
          <a:off x="3257550" y="5629275"/>
          <a:ext cx="514350" cy="257175"/>
        </a:xfrm>
        <a:prstGeom prst="leftArrow">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5"/>
  <sheetViews>
    <sheetView tabSelected="1" workbookViewId="0" topLeftCell="A1">
      <selection activeCell="A1" sqref="A1"/>
    </sheetView>
  </sheetViews>
  <sheetFormatPr defaultColWidth="9.140625" defaultRowHeight="12.75"/>
  <cols>
    <col min="1" max="1" width="40.00390625" style="5" customWidth="1"/>
    <col min="2" max="2" width="8.7109375" style="5" customWidth="1"/>
    <col min="3" max="3" width="10.28125" style="5" customWidth="1"/>
    <col min="4" max="4" width="0.2890625" style="5" hidden="1" customWidth="1"/>
    <col min="5" max="5" width="0.13671875" style="5" hidden="1" customWidth="1"/>
    <col min="6" max="6" width="31.28125" style="5" customWidth="1"/>
    <col min="7" max="7" width="12.140625" style="5" customWidth="1"/>
    <col min="8" max="8" width="11.140625" style="5" bestFit="1" customWidth="1"/>
    <col min="9" max="16384" width="9.140625" style="5" customWidth="1"/>
  </cols>
  <sheetData>
    <row r="1" spans="1:11" ht="18.75">
      <c r="A1" s="18" t="s">
        <v>0</v>
      </c>
      <c r="B1" s="3"/>
      <c r="C1" s="3"/>
      <c r="D1" s="4"/>
      <c r="E1" s="3"/>
      <c r="F1" s="3"/>
      <c r="G1" s="3"/>
      <c r="H1" s="3"/>
      <c r="I1" s="3"/>
      <c r="J1" s="3"/>
      <c r="K1" s="3"/>
    </row>
    <row r="2" spans="1:11" ht="12.75">
      <c r="A2" s="15" t="s">
        <v>29</v>
      </c>
      <c r="B2" s="3"/>
      <c r="C2" s="3"/>
      <c r="D2" s="4"/>
      <c r="E2" s="3"/>
      <c r="F2" s="3"/>
      <c r="G2" s="3"/>
      <c r="H2" s="3"/>
      <c r="I2" s="3"/>
      <c r="J2" s="3"/>
      <c r="K2" s="3"/>
    </row>
    <row r="3" spans="1:11" ht="12.75">
      <c r="A3" s="15"/>
      <c r="B3" s="3"/>
      <c r="C3" s="3"/>
      <c r="D3" s="4"/>
      <c r="E3" s="3"/>
      <c r="F3" s="3"/>
      <c r="G3" s="3"/>
      <c r="H3" s="3"/>
      <c r="I3" s="3"/>
      <c r="J3" s="3"/>
      <c r="K3" s="3"/>
    </row>
    <row r="4" spans="1:11" ht="15">
      <c r="A4" s="6" t="s">
        <v>17</v>
      </c>
      <c r="B4" s="3"/>
      <c r="C4" s="3"/>
      <c r="D4" s="4"/>
      <c r="E4" s="3"/>
      <c r="F4" s="6" t="s">
        <v>18</v>
      </c>
      <c r="G4" s="3"/>
      <c r="H4" s="3"/>
      <c r="I4" s="3"/>
      <c r="J4" s="3"/>
      <c r="K4" s="3"/>
    </row>
    <row r="5" spans="1:11" ht="13.5" thickBot="1">
      <c r="A5" s="7" t="s">
        <v>41</v>
      </c>
      <c r="B5" s="20"/>
      <c r="C5" s="3"/>
      <c r="D5" s="4"/>
      <c r="E5" s="3"/>
      <c r="F5" s="20" t="s">
        <v>15</v>
      </c>
      <c r="G5" s="20"/>
      <c r="H5" s="3"/>
      <c r="I5" s="3"/>
      <c r="J5" s="3"/>
      <c r="K5" s="3"/>
    </row>
    <row r="6" spans="1:11" ht="13.5" thickTop="1">
      <c r="A6" s="8" t="s">
        <v>19</v>
      </c>
      <c r="B6" s="19">
        <v>230</v>
      </c>
      <c r="C6" s="3"/>
      <c r="D6" s="4"/>
      <c r="E6" s="3"/>
      <c r="F6" s="8" t="s">
        <v>2</v>
      </c>
      <c r="G6" s="29">
        <f>(B9-B8)/B36</f>
        <v>138.88888888888889</v>
      </c>
      <c r="H6" s="3"/>
      <c r="I6" s="3"/>
      <c r="J6" s="3"/>
      <c r="K6" s="3"/>
    </row>
    <row r="7" spans="1:11" ht="12.75">
      <c r="A7" s="9" t="s">
        <v>42</v>
      </c>
      <c r="B7" s="14">
        <v>92</v>
      </c>
      <c r="C7" s="3"/>
      <c r="D7" s="4"/>
      <c r="E7" s="3"/>
      <c r="F7" s="9" t="s">
        <v>20</v>
      </c>
      <c r="G7" s="30">
        <f>B35/B36</f>
        <v>6.527777777777778</v>
      </c>
      <c r="H7" s="3"/>
      <c r="I7" s="3"/>
      <c r="J7" s="3"/>
      <c r="K7" s="3"/>
    </row>
    <row r="8" spans="1:11" ht="13.5" thickBot="1">
      <c r="A8" s="9" t="s">
        <v>55</v>
      </c>
      <c r="B8" s="14">
        <v>750</v>
      </c>
      <c r="C8" s="3"/>
      <c r="D8" s="4"/>
      <c r="E8" s="3"/>
      <c r="F8" s="22"/>
      <c r="G8" s="22"/>
      <c r="H8" s="3"/>
      <c r="I8" s="3"/>
      <c r="J8" s="3"/>
      <c r="K8" s="3"/>
    </row>
    <row r="9" spans="1:11" ht="13.5" thickTop="1">
      <c r="A9" s="9" t="s">
        <v>56</v>
      </c>
      <c r="B9" s="14">
        <v>1250</v>
      </c>
      <c r="C9" s="3"/>
      <c r="D9" s="4"/>
      <c r="E9" s="3"/>
      <c r="F9" s="8" t="s">
        <v>21</v>
      </c>
      <c r="G9" s="21">
        <f>((B6*B8)/100)*B7</f>
        <v>158700</v>
      </c>
      <c r="H9" s="3"/>
      <c r="I9" s="3"/>
      <c r="J9" s="3"/>
      <c r="K9" s="3"/>
    </row>
    <row r="10" spans="1:11" ht="12.75">
      <c r="A10" s="9" t="s">
        <v>24</v>
      </c>
      <c r="B10" s="14">
        <v>70.25</v>
      </c>
      <c r="C10" s="3"/>
      <c r="D10" s="4"/>
      <c r="E10" s="3"/>
      <c r="F10" s="9" t="s">
        <v>79</v>
      </c>
      <c r="G10" s="1">
        <f>H15</f>
        <v>31904.513888888883</v>
      </c>
      <c r="H10" s="3"/>
      <c r="I10" s="3"/>
      <c r="J10" s="3"/>
      <c r="K10" s="3"/>
    </row>
    <row r="11" spans="1:11" ht="12.75">
      <c r="A11" s="3"/>
      <c r="B11" s="3"/>
      <c r="C11" s="3"/>
      <c r="D11" s="4"/>
      <c r="E11" s="3"/>
      <c r="F11" s="17" t="s">
        <v>16</v>
      </c>
      <c r="G11" s="1">
        <f>(G9+G10)/(F15*B9*0.96)*100</f>
        <v>69.96920616158204</v>
      </c>
      <c r="H11" s="3"/>
      <c r="I11" s="3"/>
      <c r="J11" s="3"/>
      <c r="K11" s="3"/>
    </row>
    <row r="12" spans="1:11" ht="13.5" thickBot="1">
      <c r="A12" s="7" t="s">
        <v>40</v>
      </c>
      <c r="B12" s="20"/>
      <c r="C12" s="3"/>
      <c r="D12" s="4"/>
      <c r="E12" s="3"/>
      <c r="F12" s="9" t="s">
        <v>22</v>
      </c>
      <c r="G12" s="1">
        <f>(F15*B9*0.96)*(B10/100)</f>
        <v>191369.43</v>
      </c>
      <c r="H12" s="3"/>
      <c r="I12" s="3"/>
      <c r="J12" s="3"/>
      <c r="K12" s="3"/>
    </row>
    <row r="13" spans="1:11" ht="13.5" thickTop="1">
      <c r="A13" s="8" t="s">
        <v>35</v>
      </c>
      <c r="B13" s="19">
        <v>0</v>
      </c>
      <c r="C13" s="3"/>
      <c r="D13" s="4"/>
      <c r="E13" s="3"/>
      <c r="F13" s="17" t="s">
        <v>90</v>
      </c>
      <c r="G13" s="11">
        <f>G12-(G9+G10)</f>
        <v>764.9161111111171</v>
      </c>
      <c r="H13" s="3"/>
      <c r="I13" s="3"/>
      <c r="J13" s="3"/>
      <c r="K13" s="3"/>
    </row>
    <row r="14" spans="1:11" ht="12.75">
      <c r="A14" s="9" t="s">
        <v>34</v>
      </c>
      <c r="B14" s="14">
        <v>0</v>
      </c>
      <c r="C14" s="3"/>
      <c r="D14" s="4"/>
      <c r="E14" s="3"/>
      <c r="F14" s="17" t="s">
        <v>91</v>
      </c>
      <c r="G14" s="11">
        <f>(G12-(G9+G10))/B6</f>
        <v>3.325722222222248</v>
      </c>
      <c r="H14" s="3"/>
      <c r="I14" s="3"/>
      <c r="J14" s="3"/>
      <c r="K14" s="3"/>
    </row>
    <row r="15" spans="1:11" ht="12.75">
      <c r="A15" s="9" t="s">
        <v>36</v>
      </c>
      <c r="B15" s="14">
        <v>0</v>
      </c>
      <c r="C15" s="3"/>
      <c r="D15" s="4"/>
      <c r="E15" s="2" t="s">
        <v>3</v>
      </c>
      <c r="F15" s="2">
        <f>B6-((B25/100))*B6</f>
        <v>227.01</v>
      </c>
      <c r="G15" s="2" t="s">
        <v>79</v>
      </c>
      <c r="H15" s="2">
        <f>F25+F33+F37+F29+F30</f>
        <v>31904.513888888883</v>
      </c>
      <c r="I15" s="3"/>
      <c r="J15" s="3"/>
      <c r="K15" s="3"/>
    </row>
    <row r="16" spans="1:11" ht="12.75">
      <c r="A16" s="9" t="s">
        <v>37</v>
      </c>
      <c r="B16" s="14">
        <v>0</v>
      </c>
      <c r="C16" s="3"/>
      <c r="D16" s="4"/>
      <c r="E16" s="2" t="s">
        <v>4</v>
      </c>
      <c r="F16" s="2">
        <f>B13*B6</f>
        <v>0</v>
      </c>
      <c r="G16" s="2"/>
      <c r="H16" s="2"/>
      <c r="I16" s="3"/>
      <c r="J16" s="3"/>
      <c r="K16" s="3"/>
    </row>
    <row r="17" spans="1:11" ht="12.75">
      <c r="A17" s="9" t="s">
        <v>38</v>
      </c>
      <c r="B17" s="14">
        <v>0</v>
      </c>
      <c r="C17" s="3"/>
      <c r="D17" s="4"/>
      <c r="E17" s="2" t="s">
        <v>5</v>
      </c>
      <c r="F17" s="2">
        <f>B14*B6</f>
        <v>0</v>
      </c>
      <c r="G17" s="2"/>
      <c r="H17" s="2"/>
      <c r="I17" s="3"/>
      <c r="J17" s="3"/>
      <c r="K17" s="3"/>
    </row>
    <row r="18" spans="1:11" ht="12.75">
      <c r="A18" s="9" t="s">
        <v>63</v>
      </c>
      <c r="B18" s="14">
        <v>0</v>
      </c>
      <c r="C18" s="3"/>
      <c r="D18" s="4"/>
      <c r="E18" s="2" t="s">
        <v>31</v>
      </c>
      <c r="F18" s="2">
        <f>B15*B6</f>
        <v>0</v>
      </c>
      <c r="G18" s="2"/>
      <c r="H18" s="2"/>
      <c r="I18" s="3"/>
      <c r="J18" s="3"/>
      <c r="K18" s="3"/>
    </row>
    <row r="19" spans="1:11" ht="12.75">
      <c r="A19" s="9" t="s">
        <v>64</v>
      </c>
      <c r="B19" s="14">
        <v>0</v>
      </c>
      <c r="C19" s="3"/>
      <c r="D19" s="4"/>
      <c r="E19" s="2" t="s">
        <v>6</v>
      </c>
      <c r="F19" s="2">
        <f>B16*B6</f>
        <v>0</v>
      </c>
      <c r="G19" s="2"/>
      <c r="H19" s="2"/>
      <c r="I19" s="3"/>
      <c r="J19" s="3"/>
      <c r="K19" s="3"/>
    </row>
    <row r="20" spans="1:11" ht="12.75">
      <c r="A20" s="9" t="s">
        <v>43</v>
      </c>
      <c r="B20" s="14">
        <v>0</v>
      </c>
      <c r="C20" s="3"/>
      <c r="D20" s="4"/>
      <c r="E20" s="2" t="s">
        <v>7</v>
      </c>
      <c r="F20" s="2">
        <f>B17*B6</f>
        <v>0</v>
      </c>
      <c r="G20" s="2"/>
      <c r="H20" s="2"/>
      <c r="I20" s="3"/>
      <c r="J20" s="3"/>
      <c r="K20" s="3"/>
    </row>
    <row r="21" spans="1:11" ht="12.75">
      <c r="A21" s="9" t="s">
        <v>33</v>
      </c>
      <c r="B21" s="14">
        <v>0</v>
      </c>
      <c r="C21" s="3"/>
      <c r="D21" s="4"/>
      <c r="E21" s="2" t="s">
        <v>32</v>
      </c>
      <c r="F21" s="2">
        <f>B18*B6</f>
        <v>0</v>
      </c>
      <c r="G21" s="2"/>
      <c r="H21" s="2"/>
      <c r="I21" s="3"/>
      <c r="J21" s="3"/>
      <c r="K21" s="3"/>
    </row>
    <row r="22" spans="1:11" ht="12.75">
      <c r="A22" s="3"/>
      <c r="B22" s="3"/>
      <c r="C22" s="3"/>
      <c r="D22" s="4"/>
      <c r="E22" s="2" t="s">
        <v>8</v>
      </c>
      <c r="F22" s="2">
        <f>B19*B6</f>
        <v>0</v>
      </c>
      <c r="G22" s="2"/>
      <c r="H22" s="2"/>
      <c r="I22" s="3"/>
      <c r="J22" s="3"/>
      <c r="K22" s="3"/>
    </row>
    <row r="23" spans="1:11" ht="13.5" thickBot="1">
      <c r="A23" s="7" t="s">
        <v>23</v>
      </c>
      <c r="B23" s="20"/>
      <c r="C23" s="3"/>
      <c r="D23" s="4"/>
      <c r="E23" s="2" t="s">
        <v>9</v>
      </c>
      <c r="F23" s="2">
        <f>B20*B6*G6</f>
        <v>0</v>
      </c>
      <c r="G23" s="2"/>
      <c r="H23" s="2"/>
      <c r="I23" s="3"/>
      <c r="J23" s="3"/>
      <c r="K23" s="3"/>
    </row>
    <row r="24" spans="1:11" ht="13.5" thickTop="1">
      <c r="A24" s="8" t="s">
        <v>49</v>
      </c>
      <c r="B24" s="19">
        <v>0</v>
      </c>
      <c r="C24" s="3"/>
      <c r="D24" s="4"/>
      <c r="E24" s="2" t="s">
        <v>39</v>
      </c>
      <c r="F24" s="2">
        <f>B21</f>
        <v>0</v>
      </c>
      <c r="G24" s="2"/>
      <c r="H24" s="2"/>
      <c r="I24" s="3"/>
      <c r="J24" s="3"/>
      <c r="K24" s="3"/>
    </row>
    <row r="25" spans="1:11" ht="12.75">
      <c r="A25" s="9" t="s">
        <v>69</v>
      </c>
      <c r="B25" s="14">
        <v>1.3</v>
      </c>
      <c r="C25" s="3"/>
      <c r="D25" s="4"/>
      <c r="E25" s="2" t="s">
        <v>10</v>
      </c>
      <c r="F25" s="13">
        <f>SUM(F16:F24)</f>
        <v>0</v>
      </c>
      <c r="G25" s="2"/>
      <c r="H25" s="2"/>
      <c r="I25" s="3"/>
      <c r="J25" s="3"/>
      <c r="K25" s="3"/>
    </row>
    <row r="26" spans="1:11" ht="12.75">
      <c r="A26" s="10"/>
      <c r="B26" s="10"/>
      <c r="C26" s="3"/>
      <c r="D26" s="4"/>
      <c r="E26" s="2"/>
      <c r="F26" s="2"/>
      <c r="G26" s="2"/>
      <c r="H26" s="2"/>
      <c r="I26" s="3"/>
      <c r="J26" s="3"/>
      <c r="K26" s="3"/>
    </row>
    <row r="27" spans="1:11" ht="13.5" thickBot="1">
      <c r="A27" s="7" t="s">
        <v>30</v>
      </c>
      <c r="B27" s="20"/>
      <c r="C27" s="3"/>
      <c r="D27" s="4"/>
      <c r="E27" s="2"/>
      <c r="F27" s="2"/>
      <c r="G27" s="2"/>
      <c r="H27" s="2"/>
      <c r="I27" s="3"/>
      <c r="J27" s="3"/>
      <c r="K27" s="3"/>
    </row>
    <row r="28" spans="1:11" ht="13.5" thickTop="1">
      <c r="A28" s="8" t="s">
        <v>25</v>
      </c>
      <c r="B28" s="19">
        <v>0</v>
      </c>
      <c r="C28" s="3"/>
      <c r="D28" s="4"/>
      <c r="E28" s="2"/>
      <c r="F28" s="2"/>
      <c r="G28" s="2"/>
      <c r="H28" s="2"/>
      <c r="I28" s="3"/>
      <c r="J28" s="3"/>
      <c r="K28" s="3"/>
    </row>
    <row r="29" spans="1:11" ht="12.75">
      <c r="A29" s="12" t="s">
        <v>26</v>
      </c>
      <c r="B29" s="14">
        <v>0</v>
      </c>
      <c r="C29" s="3"/>
      <c r="D29" s="4"/>
      <c r="E29" s="2" t="s">
        <v>47</v>
      </c>
      <c r="F29" s="2">
        <f>(B28/100)*G9*(B30/100)*(G6/360)</f>
        <v>0</v>
      </c>
      <c r="G29" s="2"/>
      <c r="H29" s="2"/>
      <c r="I29" s="3"/>
      <c r="J29" s="3"/>
      <c r="K29" s="3"/>
    </row>
    <row r="30" spans="1:11" ht="12.75">
      <c r="A30" s="12" t="s">
        <v>27</v>
      </c>
      <c r="B30" s="14">
        <v>9</v>
      </c>
      <c r="C30" s="3"/>
      <c r="D30" s="4"/>
      <c r="E30" s="2" t="s">
        <v>48</v>
      </c>
      <c r="F30" s="2">
        <f>(B29/100)*(F25+F37)*(B31/100)*(G6/720)</f>
        <v>0</v>
      </c>
      <c r="G30" s="2"/>
      <c r="H30" s="2"/>
      <c r="I30" s="3"/>
      <c r="J30" s="3"/>
      <c r="K30" s="3"/>
    </row>
    <row r="31" spans="1:11" ht="12.75">
      <c r="A31" s="12" t="s">
        <v>28</v>
      </c>
      <c r="B31" s="14">
        <v>9</v>
      </c>
      <c r="C31" s="3"/>
      <c r="D31" s="4"/>
      <c r="E31" s="2"/>
      <c r="F31" s="2"/>
      <c r="G31" s="2"/>
      <c r="H31" s="2"/>
      <c r="I31" s="3"/>
      <c r="J31" s="3"/>
      <c r="K31" s="3"/>
    </row>
    <row r="32" spans="1:11" ht="12.75">
      <c r="A32" s="10"/>
      <c r="B32" s="10"/>
      <c r="C32" s="3"/>
      <c r="D32" s="4"/>
      <c r="E32" s="2"/>
      <c r="F32" s="2"/>
      <c r="G32" s="2"/>
      <c r="H32" s="2"/>
      <c r="I32" s="3"/>
      <c r="J32" s="3"/>
      <c r="K32" s="3"/>
    </row>
    <row r="33" spans="1:11" ht="13.5" thickBot="1">
      <c r="A33" s="7" t="s">
        <v>1</v>
      </c>
      <c r="B33" s="20"/>
      <c r="C33" s="3"/>
      <c r="D33" s="4"/>
      <c r="E33" s="2" t="s">
        <v>11</v>
      </c>
      <c r="F33" s="13">
        <f>B24</f>
        <v>0</v>
      </c>
      <c r="G33" s="2"/>
      <c r="H33" s="2"/>
      <c r="I33" s="3"/>
      <c r="J33" s="3"/>
      <c r="K33" s="3"/>
    </row>
    <row r="34" spans="1:11" ht="13.5" thickTop="1">
      <c r="A34" s="8" t="s">
        <v>44</v>
      </c>
      <c r="B34" s="19">
        <v>85</v>
      </c>
      <c r="C34" s="3"/>
      <c r="D34" s="4"/>
      <c r="E34" s="2"/>
      <c r="F34" s="2"/>
      <c r="G34" s="2"/>
      <c r="H34" s="2"/>
      <c r="I34" s="3"/>
      <c r="J34" s="3"/>
      <c r="K34" s="3"/>
    </row>
    <row r="35" spans="1:11" ht="12.75">
      <c r="A35" s="9" t="s">
        <v>45</v>
      </c>
      <c r="B35" s="14">
        <v>23.5</v>
      </c>
      <c r="C35" s="3"/>
      <c r="D35" s="4"/>
      <c r="E35" s="2" t="s">
        <v>12</v>
      </c>
      <c r="F35" s="2">
        <f>(B35*B6)*G6</f>
        <v>750694.4444444444</v>
      </c>
      <c r="G35" s="2"/>
      <c r="H35" s="2"/>
      <c r="I35" s="3"/>
      <c r="J35" s="3"/>
      <c r="K35" s="3"/>
    </row>
    <row r="36" spans="1:11" ht="12.75">
      <c r="A36" s="9" t="s">
        <v>46</v>
      </c>
      <c r="B36" s="14">
        <v>3.6</v>
      </c>
      <c r="C36" s="3"/>
      <c r="D36" s="4"/>
      <c r="E36" s="2" t="s">
        <v>13</v>
      </c>
      <c r="F36" s="2">
        <f>F35/2000</f>
        <v>375.3472222222222</v>
      </c>
      <c r="G36" s="2"/>
      <c r="H36" s="2"/>
      <c r="I36" s="3"/>
      <c r="J36" s="3"/>
      <c r="K36" s="3"/>
    </row>
    <row r="37" spans="1:11" ht="12.75">
      <c r="A37" s="3"/>
      <c r="B37" s="3"/>
      <c r="C37" s="3"/>
      <c r="D37" s="4"/>
      <c r="E37" s="2" t="s">
        <v>14</v>
      </c>
      <c r="F37" s="13">
        <f>F36*B34</f>
        <v>31904.513888888883</v>
      </c>
      <c r="G37" s="2"/>
      <c r="H37" s="2"/>
      <c r="I37" s="3"/>
      <c r="J37" s="3"/>
      <c r="K37" s="3"/>
    </row>
    <row r="38" spans="1:11" ht="12.75" hidden="1">
      <c r="A38" s="3"/>
      <c r="B38" s="3"/>
      <c r="C38" s="3"/>
      <c r="D38" s="4"/>
      <c r="E38" s="2"/>
      <c r="F38" s="2"/>
      <c r="G38" s="2"/>
      <c r="H38" s="2"/>
      <c r="I38" s="3"/>
      <c r="J38" s="3"/>
      <c r="K38" s="3"/>
    </row>
    <row r="39" spans="1:11" ht="12.75">
      <c r="A39" s="3"/>
      <c r="B39" s="3"/>
      <c r="C39" s="3"/>
      <c r="D39" s="4"/>
      <c r="E39" s="2"/>
      <c r="F39" s="2"/>
      <c r="G39" s="2"/>
      <c r="H39" s="2"/>
      <c r="I39" s="3"/>
      <c r="J39" s="3"/>
      <c r="K39" s="3"/>
    </row>
    <row r="40" spans="1:11" ht="12.75">
      <c r="A40" s="3"/>
      <c r="B40" s="3"/>
      <c r="C40" s="3"/>
      <c r="D40" s="4"/>
      <c r="E40" s="2"/>
      <c r="F40" s="2"/>
      <c r="G40" s="2"/>
      <c r="H40" s="2"/>
      <c r="I40" s="3"/>
      <c r="J40" s="3"/>
      <c r="K40" s="3"/>
    </row>
    <row r="41" spans="1:11" ht="12.75">
      <c r="A41" s="3"/>
      <c r="B41" s="3"/>
      <c r="C41" s="3"/>
      <c r="D41" s="4"/>
      <c r="E41" s="2"/>
      <c r="F41" s="2"/>
      <c r="G41" s="2"/>
      <c r="H41" s="2"/>
      <c r="I41" s="3"/>
      <c r="J41" s="3"/>
      <c r="K41" s="3"/>
    </row>
    <row r="42" spans="1:11" ht="12.75">
      <c r="A42" s="3"/>
      <c r="B42" s="3"/>
      <c r="C42" s="3"/>
      <c r="D42" s="4"/>
      <c r="E42" s="2"/>
      <c r="F42" s="2"/>
      <c r="G42" s="2"/>
      <c r="H42" s="2"/>
      <c r="I42" s="3"/>
      <c r="J42" s="3"/>
      <c r="K42" s="3"/>
    </row>
    <row r="43" spans="1:11" ht="12.75">
      <c r="A43" s="3"/>
      <c r="B43" s="3"/>
      <c r="C43" s="3"/>
      <c r="D43" s="4"/>
      <c r="E43" s="2"/>
      <c r="F43" s="2"/>
      <c r="G43" s="2"/>
      <c r="H43" s="2"/>
      <c r="I43" s="3"/>
      <c r="J43" s="3"/>
      <c r="K43" s="3"/>
    </row>
    <row r="44" spans="1:11" ht="12.75">
      <c r="A44" s="3"/>
      <c r="B44" s="3"/>
      <c r="C44" s="3"/>
      <c r="D44" s="4"/>
      <c r="E44" s="2"/>
      <c r="F44" s="2"/>
      <c r="G44" s="2"/>
      <c r="H44" s="2"/>
      <c r="I44" s="3"/>
      <c r="J44" s="3"/>
      <c r="K44" s="3"/>
    </row>
    <row r="45" ht="12.75">
      <c r="F45" s="16"/>
    </row>
  </sheetData>
  <sheetProtection sheet="1" objects="1" scenarios="1"/>
  <printOptions/>
  <pageMargins left="0.69" right="0.41" top="1" bottom="1" header="0.5" footer="0.5"/>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B196"/>
  <sheetViews>
    <sheetView workbookViewId="0" topLeftCell="A1">
      <selection activeCell="A1" sqref="A1"/>
    </sheetView>
  </sheetViews>
  <sheetFormatPr defaultColWidth="9.140625" defaultRowHeight="12.75"/>
  <cols>
    <col min="1" max="1" width="69.57421875" style="23" customWidth="1"/>
    <col min="2" max="16384" width="9.140625" style="23" customWidth="1"/>
  </cols>
  <sheetData>
    <row r="1" ht="18.75">
      <c r="A1" s="36" t="s">
        <v>50</v>
      </c>
    </row>
    <row r="2" ht="7.5" customHeight="1"/>
    <row r="3" ht="16.5" thickBot="1">
      <c r="A3" s="32" t="s">
        <v>17</v>
      </c>
    </row>
    <row r="4" ht="13.5" thickTop="1">
      <c r="B4" s="34"/>
    </row>
    <row r="5" spans="1:2" ht="25.5">
      <c r="A5" s="31" t="s">
        <v>51</v>
      </c>
      <c r="B5" s="34"/>
    </row>
    <row r="6" spans="1:2" ht="12.75">
      <c r="A6" s="25" t="s">
        <v>52</v>
      </c>
      <c r="B6" s="34"/>
    </row>
    <row r="7" spans="1:2" ht="25.5">
      <c r="A7" s="25" t="s">
        <v>53</v>
      </c>
      <c r="B7" s="34"/>
    </row>
    <row r="8" spans="1:2" ht="25.5" customHeight="1">
      <c r="A8" s="25" t="s">
        <v>83</v>
      </c>
      <c r="B8" s="34"/>
    </row>
    <row r="9" spans="1:2" ht="38.25">
      <c r="A9" s="25" t="s">
        <v>54</v>
      </c>
      <c r="B9" s="34"/>
    </row>
    <row r="10" spans="1:2" ht="38.25">
      <c r="A10" s="25" t="s">
        <v>84</v>
      </c>
      <c r="B10" s="34"/>
    </row>
    <row r="11" spans="1:2" ht="12.75">
      <c r="A11" s="26"/>
      <c r="B11" s="34"/>
    </row>
    <row r="12" spans="1:2" ht="51">
      <c r="A12" s="31" t="s">
        <v>57</v>
      </c>
      <c r="B12" s="34"/>
    </row>
    <row r="13" spans="1:2" ht="12.75">
      <c r="A13" s="25" t="s">
        <v>58</v>
      </c>
      <c r="B13" s="34"/>
    </row>
    <row r="14" spans="1:2" ht="12.75">
      <c r="A14" s="25" t="s">
        <v>59</v>
      </c>
      <c r="B14" s="34"/>
    </row>
    <row r="15" spans="1:2" ht="25.5">
      <c r="A15" s="26" t="s">
        <v>61</v>
      </c>
      <c r="B15" s="34"/>
    </row>
    <row r="16" spans="1:2" ht="25.5">
      <c r="A16" s="25" t="s">
        <v>60</v>
      </c>
      <c r="B16" s="34"/>
    </row>
    <row r="17" spans="1:2" ht="25.5">
      <c r="A17" s="25" t="s">
        <v>62</v>
      </c>
      <c r="B17" s="34"/>
    </row>
    <row r="18" spans="1:2" ht="25.5">
      <c r="A18" s="25" t="s">
        <v>85</v>
      </c>
      <c r="B18" s="34"/>
    </row>
    <row r="19" spans="1:2" ht="25.5">
      <c r="A19" s="25" t="s">
        <v>65</v>
      </c>
      <c r="B19" s="34"/>
    </row>
    <row r="20" spans="1:2" ht="25.5" customHeight="1">
      <c r="A20" s="25" t="s">
        <v>66</v>
      </c>
      <c r="B20" s="34"/>
    </row>
    <row r="21" spans="1:2" ht="25.5" customHeight="1">
      <c r="A21" s="25" t="s">
        <v>67</v>
      </c>
      <c r="B21" s="34"/>
    </row>
    <row r="22" spans="1:2" ht="12.75">
      <c r="A22" s="25"/>
      <c r="B22" s="34"/>
    </row>
    <row r="23" spans="1:2" ht="38.25">
      <c r="A23" s="31" t="s">
        <v>68</v>
      </c>
      <c r="B23" s="34"/>
    </row>
    <row r="24" spans="1:2" ht="38.25">
      <c r="A24" s="27" t="s">
        <v>95</v>
      </c>
      <c r="B24" s="34"/>
    </row>
    <row r="25" spans="1:2" ht="25.5">
      <c r="A25" s="25" t="s">
        <v>70</v>
      </c>
      <c r="B25" s="34"/>
    </row>
    <row r="26" spans="1:2" ht="12.75">
      <c r="A26" s="25"/>
      <c r="B26" s="34"/>
    </row>
    <row r="27" spans="1:2" ht="38.25">
      <c r="A27" s="31" t="s">
        <v>71</v>
      </c>
      <c r="B27" s="34"/>
    </row>
    <row r="28" spans="1:2" ht="25.5">
      <c r="A28" s="25" t="s">
        <v>86</v>
      </c>
      <c r="B28" s="34"/>
    </row>
    <row r="29" spans="1:2" ht="25.5">
      <c r="A29" s="25" t="s">
        <v>72</v>
      </c>
      <c r="B29" s="34"/>
    </row>
    <row r="30" spans="1:2" ht="38.25">
      <c r="A30" s="25" t="s">
        <v>89</v>
      </c>
      <c r="B30" s="34"/>
    </row>
    <row r="31" spans="1:2" ht="25.5">
      <c r="A31" s="25" t="s">
        <v>73</v>
      </c>
      <c r="B31" s="34"/>
    </row>
    <row r="32" spans="1:2" ht="12.75">
      <c r="A32" s="25"/>
      <c r="B32" s="34"/>
    </row>
    <row r="33" spans="1:2" ht="12.75">
      <c r="A33" s="31" t="s">
        <v>74</v>
      </c>
      <c r="B33" s="34"/>
    </row>
    <row r="34" spans="1:2" ht="51">
      <c r="A34" s="25" t="s">
        <v>75</v>
      </c>
      <c r="B34" s="34"/>
    </row>
    <row r="35" spans="1:2" ht="25.5">
      <c r="A35" s="25" t="s">
        <v>76</v>
      </c>
      <c r="B35" s="34"/>
    </row>
    <row r="36" spans="1:2" ht="25.5">
      <c r="A36" s="25" t="s">
        <v>77</v>
      </c>
      <c r="B36" s="34"/>
    </row>
    <row r="37" spans="1:2" ht="12.75">
      <c r="A37" s="25"/>
      <c r="B37" s="34"/>
    </row>
    <row r="38" spans="1:2" ht="13.5" thickBot="1">
      <c r="A38" s="33" t="s">
        <v>18</v>
      </c>
      <c r="B38" s="34"/>
    </row>
    <row r="39" spans="1:2" ht="13.5" thickTop="1">
      <c r="A39" s="28"/>
      <c r="B39" s="34"/>
    </row>
    <row r="40" spans="1:2" ht="25.5">
      <c r="A40" s="31" t="s">
        <v>94</v>
      </c>
      <c r="B40" s="34"/>
    </row>
    <row r="41" spans="1:2" ht="25.5">
      <c r="A41" s="25" t="s">
        <v>87</v>
      </c>
      <c r="B41" s="34"/>
    </row>
    <row r="42" spans="1:2" ht="25.5">
      <c r="A42" s="25" t="s">
        <v>88</v>
      </c>
      <c r="B42" s="34"/>
    </row>
    <row r="43" spans="1:2" ht="25.5">
      <c r="A43" s="25" t="s">
        <v>78</v>
      </c>
      <c r="B43" s="34"/>
    </row>
    <row r="44" spans="1:2" ht="25.5">
      <c r="A44" s="25" t="s">
        <v>80</v>
      </c>
      <c r="B44" s="34"/>
    </row>
    <row r="45" spans="1:2" ht="25.5">
      <c r="A45" s="25" t="s">
        <v>81</v>
      </c>
      <c r="B45" s="34"/>
    </row>
    <row r="46" spans="1:2" ht="38.25">
      <c r="A46" s="25" t="s">
        <v>82</v>
      </c>
      <c r="B46" s="34"/>
    </row>
    <row r="47" spans="1:2" ht="25.5">
      <c r="A47" s="25" t="s">
        <v>92</v>
      </c>
      <c r="B47" s="34"/>
    </row>
    <row r="48" spans="1:2" ht="25.5">
      <c r="A48" s="35" t="s">
        <v>93</v>
      </c>
      <c r="B48" s="3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row r="189" ht="12.75">
      <c r="A189" s="24"/>
    </row>
    <row r="190" ht="12.75">
      <c r="A190" s="24"/>
    </row>
    <row r="191" ht="12.75">
      <c r="A191" s="24"/>
    </row>
    <row r="192" ht="12.75">
      <c r="A192" s="24"/>
    </row>
    <row r="193" ht="12.75">
      <c r="A193" s="24"/>
    </row>
    <row r="194" ht="12.75">
      <c r="A194" s="24"/>
    </row>
    <row r="195" ht="12.75">
      <c r="A195" s="24"/>
    </row>
    <row r="196" ht="12.75">
      <c r="A196" s="24"/>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Tech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Galyean</dc:creator>
  <cp:keywords/>
  <dc:description/>
  <cp:lastModifiedBy>Michael Galyean</cp:lastModifiedBy>
  <cp:lastPrinted>2000-08-29T14:26:50Z</cp:lastPrinted>
  <dcterms:created xsi:type="dcterms:W3CDTF">1998-12-29T14:55:00Z</dcterms:created>
  <dcterms:modified xsi:type="dcterms:W3CDTF">2000-09-05T21:10:35Z</dcterms:modified>
  <cp:category/>
  <cp:version/>
  <cp:contentType/>
  <cp:contentStatus/>
</cp:coreProperties>
</file>