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375" windowHeight="4965" activeTab="5"/>
  </bookViews>
  <sheets>
    <sheet name="Input" sheetId="1" r:id="rId1"/>
    <sheet name="Library" sheetId="2" r:id="rId2"/>
    <sheet name="Calculations" sheetId="3" r:id="rId3"/>
    <sheet name="Dialog3" sheetId="4" state="hidden" r:id="rId4"/>
    <sheet name="Dialog4" sheetId="5" state="hidden" r:id="rId5"/>
    <sheet name="Output" sheetId="6" r:id="rId6"/>
    <sheet name="Archive_Select" sheetId="7" r:id="rId7"/>
    <sheet name="Archive" sheetId="8" r:id="rId8"/>
    <sheet name="Dialog2" sheetId="9" state="hidden" r:id="rId9"/>
    <sheet name="Dialog1" sheetId="10" state="hidden" r:id="rId10"/>
  </sheets>
  <definedNames>
    <definedName name="_xlnm.Print_Area" localSheetId="5">'Output'!$B$1:$G$27</definedName>
  </definedNames>
  <calcPr fullCalcOnLoad="1"/>
</workbook>
</file>

<file path=xl/sharedStrings.xml><?xml version="1.0" encoding="utf-8"?>
<sst xmlns="http://schemas.openxmlformats.org/spreadsheetml/2006/main" count="274" uniqueCount="196">
  <si>
    <t>Supplement in diet, % DM basis</t>
  </si>
  <si>
    <t>Source Number</t>
  </si>
  <si>
    <t>Major Minerals and Salt</t>
  </si>
  <si>
    <t>% desired</t>
  </si>
  <si>
    <t>Source No.</t>
  </si>
  <si>
    <t>Source Name</t>
  </si>
  <si>
    <t>Calcium, %</t>
  </si>
  <si>
    <t>Phosphorus, %</t>
  </si>
  <si>
    <t>Potassium, %</t>
  </si>
  <si>
    <t>Magnesium, %</t>
  </si>
  <si>
    <t>Sulfur, %</t>
  </si>
  <si>
    <t>Salt</t>
  </si>
  <si>
    <t>Trace Minerals</t>
  </si>
  <si>
    <t>mg/kg desired</t>
  </si>
  <si>
    <t>Cobalt, mg/kg</t>
  </si>
  <si>
    <t>Copper, mg/kg</t>
  </si>
  <si>
    <t>Iron, mg/kg</t>
  </si>
  <si>
    <t>Iodine, mg/kg</t>
  </si>
  <si>
    <t>Manganese, mg/kg</t>
  </si>
  <si>
    <t>Selenium, mg/kg</t>
  </si>
  <si>
    <t>Zinc, mg/kg</t>
  </si>
  <si>
    <t>Vitamins</t>
  </si>
  <si>
    <t>IU/kg desired</t>
  </si>
  <si>
    <t>Vitamin A, IU/kg</t>
  </si>
  <si>
    <t>Vitamin E, IU/kg</t>
  </si>
  <si>
    <t>Feed Additives</t>
  </si>
  <si>
    <t>g/ton desired</t>
  </si>
  <si>
    <t>Ionophore, g/ton</t>
  </si>
  <si>
    <t>Antibiotic or other additive, g/ton</t>
  </si>
  <si>
    <t>Ingredient Name</t>
  </si>
  <si>
    <t>Feed no.</t>
  </si>
  <si>
    <t>Int. Ref No.</t>
  </si>
  <si>
    <t>DM %</t>
  </si>
  <si>
    <t>%CP</t>
  </si>
  <si>
    <t>DIP,% of CP</t>
  </si>
  <si>
    <t>NEm</t>
  </si>
  <si>
    <t>NEg</t>
  </si>
  <si>
    <t>eNDF, %</t>
  </si>
  <si>
    <t>%Ca</t>
  </si>
  <si>
    <t>%P</t>
  </si>
  <si>
    <t>%K</t>
  </si>
  <si>
    <t>%Mg</t>
  </si>
  <si>
    <t>%S</t>
  </si>
  <si>
    <t>Co</t>
  </si>
  <si>
    <t>Cu</t>
  </si>
  <si>
    <t>Fe</t>
  </si>
  <si>
    <t>I</t>
  </si>
  <si>
    <t>Mn</t>
  </si>
  <si>
    <t>Se</t>
  </si>
  <si>
    <t>Zn</t>
  </si>
  <si>
    <t>Vit A</t>
  </si>
  <si>
    <t>Vit E</t>
  </si>
  <si>
    <t>Ionophore</t>
  </si>
  <si>
    <t>Antibiotic</t>
  </si>
  <si>
    <t>Ammonium, Phoshate (Mono)</t>
  </si>
  <si>
    <t>6-09-338</t>
  </si>
  <si>
    <t>Ammonium, Phoshate (Dibasic)</t>
  </si>
  <si>
    <t>6-00-370</t>
  </si>
  <si>
    <t>Ammonium, Sulfate</t>
  </si>
  <si>
    <t>6-09-339</t>
  </si>
  <si>
    <t>Bone Meal</t>
  </si>
  <si>
    <t>6-00-400</t>
  </si>
  <si>
    <t>Calcium, Carbonate</t>
  </si>
  <si>
    <t>6-01-069</t>
  </si>
  <si>
    <t>Calcium, Sulfate</t>
  </si>
  <si>
    <t>6-01-089</t>
  </si>
  <si>
    <t>Cobalt, Carbonate</t>
  </si>
  <si>
    <t>6-01-566</t>
  </si>
  <si>
    <t>Copper, Sulfate</t>
  </si>
  <si>
    <t>6-01-720</t>
  </si>
  <si>
    <t>Dicalcium, Phosphate</t>
  </si>
  <si>
    <t>6-01-080</t>
  </si>
  <si>
    <t>Iron, Sulfate</t>
  </si>
  <si>
    <t>6-20-734</t>
  </si>
  <si>
    <t>Limestone</t>
  </si>
  <si>
    <t>6-02-632</t>
  </si>
  <si>
    <t>Limestone, Magnesium</t>
  </si>
  <si>
    <t>6-02-633</t>
  </si>
  <si>
    <t>Magnesium, Carbonate</t>
  </si>
  <si>
    <t>6-02-754</t>
  </si>
  <si>
    <t>Magnesium, Oxide</t>
  </si>
  <si>
    <t>6-02-756</t>
  </si>
  <si>
    <t>Manganese, Oxide</t>
  </si>
  <si>
    <t>6-03-056</t>
  </si>
  <si>
    <t>Manganese, Carbonate</t>
  </si>
  <si>
    <t>6-03-036</t>
  </si>
  <si>
    <t>6-04-288</t>
  </si>
  <si>
    <t>Oystershell, Ground</t>
  </si>
  <si>
    <t>6-03-481</t>
  </si>
  <si>
    <t>Phosphate, Deflourinated</t>
  </si>
  <si>
    <t>6-01-780</t>
  </si>
  <si>
    <t>Phosphate, Rock</t>
  </si>
  <si>
    <t>6-03-945</t>
  </si>
  <si>
    <t>Phosphate, Rock - Low F</t>
  </si>
  <si>
    <t>6-03-946</t>
  </si>
  <si>
    <t>Phosphate, Rock - Soft</t>
  </si>
  <si>
    <t>6-03-947</t>
  </si>
  <si>
    <t>Phosphoric, Acid</t>
  </si>
  <si>
    <t>6-03-707</t>
  </si>
  <si>
    <t>Potassium, Bicarbonate</t>
  </si>
  <si>
    <t>6-29-493</t>
  </si>
  <si>
    <t>Potassium, Iodide</t>
  </si>
  <si>
    <t>6-03-759</t>
  </si>
  <si>
    <t>Potassium, Sulfate</t>
  </si>
  <si>
    <t>6-06-098</t>
  </si>
  <si>
    <t>6-04-152</t>
  </si>
  <si>
    <t>Sodium, Bicarbonate</t>
  </si>
  <si>
    <t>6-04-272</t>
  </si>
  <si>
    <t>Sodium, Selenite</t>
  </si>
  <si>
    <t>6-26-013</t>
  </si>
  <si>
    <t>Sodium, Sulfate</t>
  </si>
  <si>
    <t>6-04-292</t>
  </si>
  <si>
    <t>Zinc, Oxide</t>
  </si>
  <si>
    <t>6-05-553</t>
  </si>
  <si>
    <t>Zinc, Sulfate</t>
  </si>
  <si>
    <t>6-05-555</t>
  </si>
  <si>
    <t>Potassium, Chloride</t>
  </si>
  <si>
    <t>6-03-755</t>
  </si>
  <si>
    <t>Calcium, Phosphate (Mono)</t>
  </si>
  <si>
    <t>6-01-082</t>
  </si>
  <si>
    <t>Sodium TriPoly, Phosphate</t>
  </si>
  <si>
    <t>6-08-076</t>
  </si>
  <si>
    <t>Blank</t>
  </si>
  <si>
    <t>Vitamin A, 30,000 IU/g</t>
  </si>
  <si>
    <t>Vitamin E, 500 IU/g</t>
  </si>
  <si>
    <t>Rumensin-80</t>
  </si>
  <si>
    <t>Bovatec-68</t>
  </si>
  <si>
    <t>Cattlyst-50</t>
  </si>
  <si>
    <t>Tylan-40</t>
  </si>
  <si>
    <t>Tylan-100</t>
  </si>
  <si>
    <t>End of Source Library - A Maxiumum of 75 Ingredients Can be Entered</t>
  </si>
  <si>
    <t>Supplement Calculation Module</t>
  </si>
  <si>
    <t>Desired</t>
  </si>
  <si>
    <t>Needed in</t>
  </si>
  <si>
    <t>% Ingredient</t>
  </si>
  <si>
    <t>Ingredient</t>
  </si>
  <si>
    <t xml:space="preserve">Vit A, </t>
  </si>
  <si>
    <t>Vit E,</t>
  </si>
  <si>
    <t>Ionophore,</t>
  </si>
  <si>
    <t>Antibiotic,</t>
  </si>
  <si>
    <t>value</t>
  </si>
  <si>
    <t>Suppl.</t>
  </si>
  <si>
    <t>Needed</t>
  </si>
  <si>
    <t>IU/g</t>
  </si>
  <si>
    <t>g/lb</t>
  </si>
  <si>
    <t>DMF</t>
  </si>
  <si>
    <t>CP</t>
  </si>
  <si>
    <t>DIP</t>
  </si>
  <si>
    <t>eNDF</t>
  </si>
  <si>
    <t>Ca</t>
  </si>
  <si>
    <t>P</t>
  </si>
  <si>
    <t>K</t>
  </si>
  <si>
    <t>Mg</t>
  </si>
  <si>
    <t>S</t>
  </si>
  <si>
    <t>Total</t>
  </si>
  <si>
    <t>DM Basis</t>
  </si>
  <si>
    <t>Supplied by</t>
  </si>
  <si>
    <t>Concentration</t>
  </si>
  <si>
    <t>% of</t>
  </si>
  <si>
    <t>Nutrient or</t>
  </si>
  <si>
    <t>supplement</t>
  </si>
  <si>
    <t xml:space="preserve">in </t>
  </si>
  <si>
    <t>Supplement DM</t>
  </si>
  <si>
    <t>Additive</t>
  </si>
  <si>
    <t>in final diet</t>
  </si>
  <si>
    <t>Supplement</t>
  </si>
  <si>
    <t>Salt, %</t>
  </si>
  <si>
    <t>Anitbiotic, g/ton</t>
  </si>
  <si>
    <t>Filler(s) Needed</t>
  </si>
  <si>
    <t>TTU Supplement Formulation Program</t>
  </si>
  <si>
    <t>TTU Supplement Formulation Output</t>
  </si>
  <si>
    <t>TTU Supplement Formulation Source Library</t>
  </si>
  <si>
    <t>Supplement in Diet DM, %</t>
  </si>
  <si>
    <t>Limestone, High-Calcium</t>
  </si>
  <si>
    <t>Supplement Name</t>
  </si>
  <si>
    <t>No.</t>
  </si>
  <si>
    <t>Archived Supplement No.</t>
  </si>
  <si>
    <t>Archived Supplements:</t>
  </si>
  <si>
    <t>Vitamin A, 650,000 IU/g</t>
  </si>
  <si>
    <t>EDDI</t>
  </si>
  <si>
    <t>Vitamin E, 275 IU/g</t>
  </si>
  <si>
    <t>SQM Copper</t>
  </si>
  <si>
    <t>Kemin Zn proprionate</t>
  </si>
  <si>
    <t>Zinpro Zn methionine</t>
  </si>
  <si>
    <t>Na</t>
  </si>
  <si>
    <t>Cl</t>
  </si>
  <si>
    <t>%Na</t>
  </si>
  <si>
    <t>%Cl</t>
  </si>
  <si>
    <t>Sodium, %</t>
  </si>
  <si>
    <t>Chlorine, %</t>
  </si>
  <si>
    <t>Phosphate, Monosodium</t>
  </si>
  <si>
    <t>Selenium Premix, 0.2%</t>
  </si>
  <si>
    <t>Vitamin A, 1,000,000 IU/g</t>
  </si>
  <si>
    <t>MIN-AD</t>
  </si>
  <si>
    <t>TTU Standard 2.5 Premix</t>
  </si>
  <si>
    <t>TTU Standard 3.0 Premix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</si>
</sst>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0.0000"/>
    <numFmt numFmtId="168" formatCode=";;;"/>
    <numFmt numFmtId="169" formatCode="0.0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MS Serif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10" xfId="0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" fontId="0" fillId="33" borderId="11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Alignment="1">
      <alignment/>
    </xf>
    <xf numFmtId="167" fontId="1" fillId="0" borderId="10" xfId="0" applyNumberFormat="1" applyFont="1" applyBorder="1" applyAlignment="1" applyProtection="1">
      <alignment horizontal="centerContinuous"/>
      <protection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10" xfId="0" applyNumberFormat="1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2" fontId="0" fillId="33" borderId="11" xfId="0" applyNumberFormat="1" applyFont="1" applyFill="1" applyBorder="1" applyAlignment="1" applyProtection="1">
      <alignment horizontal="center"/>
      <protection/>
    </xf>
    <xf numFmtId="167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center"/>
      <protection/>
    </xf>
    <xf numFmtId="168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68" fontId="0" fillId="33" borderId="11" xfId="0" applyNumberFormat="1" applyFont="1" applyFill="1" applyBorder="1" applyAlignment="1" applyProtection="1">
      <alignment horizontal="center"/>
      <protection/>
    </xf>
    <xf numFmtId="167" fontId="1" fillId="33" borderId="11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167" fontId="9" fillId="33" borderId="11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2" fontId="0" fillId="34" borderId="11" xfId="0" applyNumberFormat="1" applyFill="1" applyBorder="1" applyAlignment="1">
      <alignment horizontal="center"/>
    </xf>
    <xf numFmtId="167" fontId="0" fillId="33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center"/>
      <protection/>
    </xf>
    <xf numFmtId="169" fontId="0" fillId="0" borderId="11" xfId="0" applyNumberFormat="1" applyBorder="1" applyAlignment="1">
      <alignment/>
    </xf>
    <xf numFmtId="169" fontId="1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0" fillId="34" borderId="23" xfId="0" applyFont="1" applyFill="1" applyBorder="1" applyAlignment="1">
      <alignment horizontal="left"/>
    </xf>
    <xf numFmtId="0" fontId="11" fillId="36" borderId="23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37" borderId="11" xfId="0" applyFont="1" applyFill="1" applyBorder="1" applyAlignment="1">
      <alignment horizontal="left"/>
    </xf>
    <xf numFmtId="0" fontId="0" fillId="37" borderId="11" xfId="0" applyFill="1" applyBorder="1" applyAlignment="1">
      <alignment horizontal="center"/>
    </xf>
    <xf numFmtId="0" fontId="0" fillId="37" borderId="11" xfId="0" applyFont="1" applyFill="1" applyBorder="1" applyAlignment="1" applyProtection="1">
      <alignment horizontal="center"/>
      <protection/>
    </xf>
    <xf numFmtId="0" fontId="7" fillId="37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1" fillId="37" borderId="2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1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28575</xdr:rowOff>
    </xdr:from>
    <xdr:to>
      <xdr:col>4</xdr:col>
      <xdr:colOff>1095375</xdr:colOff>
      <xdr:row>10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81325" y="1390650"/>
          <a:ext cx="1647825" cy="3714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source number in these cells (salt is fixed at No. 29)</a:t>
          </a:r>
        </a:p>
      </xdr:txBody>
    </xdr:sp>
    <xdr:clientData/>
  </xdr:twoCellAnchor>
  <xdr:twoCellAnchor>
    <xdr:from>
      <xdr:col>1</xdr:col>
      <xdr:colOff>123825</xdr:colOff>
      <xdr:row>6</xdr:row>
      <xdr:rowOff>95250</xdr:rowOff>
    </xdr:from>
    <xdr:to>
      <xdr:col>3</xdr:col>
      <xdr:colOff>66675</xdr:colOff>
      <xdr:row>10</xdr:row>
      <xdr:rowOff>28575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52425" y="1123950"/>
          <a:ext cx="25812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desired concentrations in the final diet of nutrients and feed additives to be supplied by the supplement, or leave the % desired and Source No. entries blank if not desired</a:t>
          </a:r>
        </a:p>
      </xdr:txBody>
    </xdr:sp>
    <xdr:clientData/>
  </xdr:twoCellAnchor>
  <xdr:twoCellAnchor>
    <xdr:from>
      <xdr:col>3</xdr:col>
      <xdr:colOff>476250</xdr:colOff>
      <xdr:row>0</xdr:row>
      <xdr:rowOff>47625</xdr:rowOff>
    </xdr:from>
    <xdr:to>
      <xdr:col>5</xdr:col>
      <xdr:colOff>276225</xdr:colOff>
      <xdr:row>1</xdr:row>
      <xdr:rowOff>47625</xdr:rowOff>
    </xdr:to>
    <xdr:sp>
      <xdr:nvSpPr>
        <xdr:cNvPr id="3" name="Text 4"/>
        <xdr:cNvSpPr txBox="1">
          <a:spLocks noChangeArrowheads="1"/>
        </xdr:cNvSpPr>
      </xdr:nvSpPr>
      <xdr:spPr>
        <a:xfrm>
          <a:off x="3343275" y="47625"/>
          <a:ext cx="232410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Source List to See Source Number</a:t>
          </a:r>
        </a:p>
      </xdr:txBody>
    </xdr:sp>
    <xdr:clientData/>
  </xdr:twoCellAnchor>
  <xdr:twoCellAnchor>
    <xdr:from>
      <xdr:col>2</xdr:col>
      <xdr:colOff>390525</xdr:colOff>
      <xdr:row>10</xdr:row>
      <xdr:rowOff>38100</xdr:rowOff>
    </xdr:from>
    <xdr:to>
      <xdr:col>2</xdr:col>
      <xdr:colOff>390525</xdr:colOff>
      <xdr:row>11</xdr:row>
      <xdr:rowOff>57150</xdr:rowOff>
    </xdr:to>
    <xdr:sp>
      <xdr:nvSpPr>
        <xdr:cNvPr id="4" name="Line 7"/>
        <xdr:cNvSpPr>
          <a:spLocks/>
        </xdr:cNvSpPr>
      </xdr:nvSpPr>
      <xdr:spPr>
        <a:xfrm>
          <a:off x="2466975" y="1724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171450</xdr:colOff>
      <xdr:row>2</xdr:row>
      <xdr:rowOff>76200</xdr:rowOff>
    </xdr:from>
    <xdr:to>
      <xdr:col>3</xdr:col>
      <xdr:colOff>400050</xdr:colOff>
      <xdr:row>3</xdr:row>
      <xdr:rowOff>104775</xdr:rowOff>
    </xdr:to>
    <xdr:pic macro="[0]!toadd"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000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>
    <xdr:from>
      <xdr:col>1</xdr:col>
      <xdr:colOff>1704975</xdr:colOff>
      <xdr:row>2</xdr:row>
      <xdr:rowOff>28575</xdr:rowOff>
    </xdr:from>
    <xdr:to>
      <xdr:col>2</xdr:col>
      <xdr:colOff>685800</xdr:colOff>
      <xdr:row>4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33575" y="352425"/>
          <a:ext cx="828675" cy="2952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add new sources</a:t>
          </a:r>
        </a:p>
      </xdr:txBody>
    </xdr:sp>
    <xdr:clientData/>
  </xdr:twoCellAnchor>
  <xdr:twoCellAnchor>
    <xdr:from>
      <xdr:col>2</xdr:col>
      <xdr:colOff>695325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2771775" y="485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10</xdr:row>
      <xdr:rowOff>85725</xdr:rowOff>
    </xdr:from>
    <xdr:to>
      <xdr:col>3</xdr:col>
      <xdr:colOff>295275</xdr:colOff>
      <xdr:row>11</xdr:row>
      <xdr:rowOff>57150</xdr:rowOff>
    </xdr:to>
    <xdr:sp>
      <xdr:nvSpPr>
        <xdr:cNvPr id="8" name="Line 18"/>
        <xdr:cNvSpPr>
          <a:spLocks/>
        </xdr:cNvSpPr>
      </xdr:nvSpPr>
      <xdr:spPr>
        <a:xfrm>
          <a:off x="3162300" y="1771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1</xdr:row>
      <xdr:rowOff>57150</xdr:rowOff>
    </xdr:from>
    <xdr:to>
      <xdr:col>1</xdr:col>
      <xdr:colOff>1466850</xdr:colOff>
      <xdr:row>4</xdr:row>
      <xdr:rowOff>47625</xdr:rowOff>
    </xdr:to>
    <xdr:pic>
      <xdr:nvPicPr>
        <xdr:cNvPr id="9" name="Picture 23" descr="double-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19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5</xdr:row>
      <xdr:rowOff>38100</xdr:rowOff>
    </xdr:from>
    <xdr:to>
      <xdr:col>22</xdr:col>
      <xdr:colOff>228600</xdr:colOff>
      <xdr:row>6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601575" y="876300"/>
          <a:ext cx="2657475" cy="152400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trace mineral values are in mg/kg of DM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1</xdr:row>
      <xdr:rowOff>114300</xdr:rowOff>
    </xdr:from>
    <xdr:to>
      <xdr:col>1</xdr:col>
      <xdr:colOff>1590675</xdr:colOff>
      <xdr:row>4</xdr:row>
      <xdr:rowOff>85725</xdr:rowOff>
    </xdr:to>
    <xdr:pic>
      <xdr:nvPicPr>
        <xdr:cNvPr id="1" name="Picture 9" descr="double-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62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133350</xdr:rowOff>
    </xdr:from>
    <xdr:to>
      <xdr:col>10</xdr:col>
      <xdr:colOff>523875</xdr:colOff>
      <xdr:row>4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019675" y="133350"/>
          <a:ext cx="160020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button to modify or delete supplement formulations that are stored in the archives.</a:t>
          </a:r>
        </a:p>
      </xdr:txBody>
    </xdr:sp>
    <xdr:clientData/>
  </xdr:twoCellAnchor>
  <xdr:twoCellAnchor>
    <xdr:from>
      <xdr:col>7</xdr:col>
      <xdr:colOff>419100</xdr:colOff>
      <xdr:row>2</xdr:row>
      <xdr:rowOff>28575</xdr:rowOff>
    </xdr:from>
    <xdr:to>
      <xdr:col>8</xdr:col>
      <xdr:colOff>133350</xdr:colOff>
      <xdr:row>2</xdr:row>
      <xdr:rowOff>28575</xdr:rowOff>
    </xdr:to>
    <xdr:sp>
      <xdr:nvSpPr>
        <xdr:cNvPr id="2" name="Line 5"/>
        <xdr:cNvSpPr>
          <a:spLocks/>
        </xdr:cNvSpPr>
      </xdr:nvSpPr>
      <xdr:spPr>
        <a:xfrm flipH="1">
          <a:off x="4686300" y="352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3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1.8515625" style="0" customWidth="1"/>
    <col min="4" max="4" width="10.00390625" style="0" customWidth="1"/>
    <col min="5" max="5" width="27.8515625" style="0" customWidth="1"/>
  </cols>
  <sheetData>
    <row r="1" ht="12.75">
      <c r="B1" s="1" t="s">
        <v>169</v>
      </c>
    </row>
    <row r="3" ht="12.75">
      <c r="B3" s="1"/>
    </row>
    <row r="5" ht="13.5" thickBot="1"/>
    <row r="6" spans="2:3" ht="16.5" thickBot="1" thickTop="1">
      <c r="B6" s="90" t="s">
        <v>0</v>
      </c>
      <c r="C6" s="91">
        <v>2.5</v>
      </c>
    </row>
    <row r="7" spans="5:6" ht="13.5" thickTop="1">
      <c r="E7" s="73" t="s">
        <v>1</v>
      </c>
      <c r="F7" s="2"/>
    </row>
    <row r="8" spans="2:5" ht="12.75">
      <c r="B8" s="3"/>
      <c r="D8" s="66"/>
      <c r="E8" s="89">
        <v>35</v>
      </c>
    </row>
    <row r="9" ht="12.75" customHeight="1">
      <c r="B9" s="4"/>
    </row>
    <row r="10" spans="2:5" ht="12.75" customHeight="1">
      <c r="B10" s="4"/>
      <c r="D10" s="4"/>
      <c r="E10" s="17"/>
    </row>
    <row r="11" spans="2:5" ht="12.75" customHeight="1">
      <c r="B11" s="4"/>
      <c r="D11" s="4"/>
      <c r="E11" s="17"/>
    </row>
    <row r="12" spans="2:5" ht="14.25" customHeight="1">
      <c r="B12" s="70" t="s">
        <v>2</v>
      </c>
      <c r="C12" s="72" t="s">
        <v>3</v>
      </c>
      <c r="D12" s="71" t="s">
        <v>4</v>
      </c>
      <c r="E12" s="57" t="s">
        <v>5</v>
      </c>
    </row>
    <row r="13" spans="2:5" ht="14.25" customHeight="1">
      <c r="B13" s="96" t="s">
        <v>6</v>
      </c>
      <c r="C13" s="87">
        <v>0.4</v>
      </c>
      <c r="D13" s="87">
        <v>39</v>
      </c>
      <c r="E13" s="97" t="str">
        <f>IF(ISBLANK($D13),"",LOOKUP($D13,Library!B$6:B$80,Library!A$6:A$80))</f>
        <v>Limestone, High-Calcium</v>
      </c>
    </row>
    <row r="14" spans="2:5" ht="14.25" customHeight="1">
      <c r="B14" s="96" t="s">
        <v>7</v>
      </c>
      <c r="C14" s="87">
        <v>0.005</v>
      </c>
      <c r="D14" s="87">
        <v>9</v>
      </c>
      <c r="E14" s="97" t="str">
        <f>IF(ISBLANK($D14),"",LOOKUP($D14,Library!B$6:B$80,Library!A$6:A$80))</f>
        <v>Dicalcium, Phosphate</v>
      </c>
    </row>
    <row r="15" spans="2:5" ht="14.25" customHeight="1">
      <c r="B15" s="96" t="s">
        <v>8</v>
      </c>
      <c r="C15" s="87">
        <v>0.1</v>
      </c>
      <c r="D15" s="87">
        <v>35</v>
      </c>
      <c r="E15" s="97" t="str">
        <f>IF(ISBLANK($D15),"",LOOKUP($D15,Library!B$6:B$80,Library!A$6:A$80))</f>
        <v>Potassium, Chloride</v>
      </c>
    </row>
    <row r="16" spans="2:5" ht="14.25" customHeight="1">
      <c r="B16" s="96" t="s">
        <v>9</v>
      </c>
      <c r="C16" s="87">
        <v>0.05</v>
      </c>
      <c r="D16" s="87">
        <v>15</v>
      </c>
      <c r="E16" s="97" t="str">
        <f>IF(ISBLANK($D16),"",LOOKUP($D16,Library!B$6:B$80,Library!A$6:A$80))</f>
        <v>Magnesium, Oxide</v>
      </c>
    </row>
    <row r="17" spans="2:5" ht="14.25" customHeight="1">
      <c r="B17" s="96" t="s">
        <v>10</v>
      </c>
      <c r="C17" s="87">
        <v>0.02</v>
      </c>
      <c r="D17" s="87">
        <v>3</v>
      </c>
      <c r="E17" s="97" t="str">
        <f>IF(ISBLANK($D17),"",LOOKUP($D17,Library!B$6:B$80,Library!A$6:A$80))</f>
        <v>Ammonium, Sulfate</v>
      </c>
    </row>
    <row r="18" spans="2:5" ht="14.25" customHeight="1">
      <c r="B18" s="96" t="s">
        <v>11</v>
      </c>
      <c r="C18" s="87">
        <v>0.3</v>
      </c>
      <c r="D18" s="98">
        <v>29</v>
      </c>
      <c r="E18" s="97" t="str">
        <f>IF(ISBLANK($D18),"",LOOKUP($D18,Library!B$6:B$60,Library!A$6:A$60))</f>
        <v>Salt</v>
      </c>
    </row>
    <row r="19" spans="2:5" ht="14.25" customHeight="1">
      <c r="B19" s="79"/>
      <c r="C19" s="78"/>
      <c r="D19" s="78"/>
      <c r="E19" s="17"/>
    </row>
    <row r="20" spans="2:5" ht="14.25" customHeight="1">
      <c r="B20" s="70" t="s">
        <v>12</v>
      </c>
      <c r="C20" s="72" t="s">
        <v>13</v>
      </c>
      <c r="D20" s="71" t="s">
        <v>4</v>
      </c>
      <c r="E20" s="57" t="s">
        <v>5</v>
      </c>
    </row>
    <row r="21" spans="2:5" ht="12.75">
      <c r="B21" s="99" t="s">
        <v>14</v>
      </c>
      <c r="C21" s="88">
        <v>0.2</v>
      </c>
      <c r="D21" s="88">
        <v>7</v>
      </c>
      <c r="E21" s="97" t="str">
        <f>IF(ISBLANK($D21),"",LOOKUP($D21,Library!B$6:B$80,Library!A$6:A$80))</f>
        <v>Cobalt, Carbonate</v>
      </c>
    </row>
    <row r="22" spans="2:5" ht="12.75">
      <c r="B22" s="99" t="s">
        <v>15</v>
      </c>
      <c r="C22" s="88">
        <v>10</v>
      </c>
      <c r="D22" s="88">
        <v>8</v>
      </c>
      <c r="E22" s="97" t="str">
        <f>IF(ISBLANK($D22),"",LOOKUP($D22,Library!B$6:B$80,Library!A$6:A$80))</f>
        <v>Copper, Sulfate</v>
      </c>
    </row>
    <row r="23" spans="2:5" ht="12.75">
      <c r="B23" s="99" t="s">
        <v>16</v>
      </c>
      <c r="C23" s="88">
        <v>10</v>
      </c>
      <c r="D23" s="88">
        <v>11</v>
      </c>
      <c r="E23" s="97" t="str">
        <f>IF(ISBLANK($D23),"",LOOKUP($D23,Library!B$6:B$80,Library!A$6:A$80))</f>
        <v>Iron, Sulfate</v>
      </c>
    </row>
    <row r="24" spans="2:5" ht="12.75">
      <c r="B24" s="99" t="s">
        <v>17</v>
      </c>
      <c r="C24" s="88">
        <v>0.5</v>
      </c>
      <c r="D24" s="88">
        <v>10</v>
      </c>
      <c r="E24" s="97" t="str">
        <f>IF(ISBLANK($D24),"",LOOKUP($D24,Library!B$6:B$80,Library!A$6:A$80))</f>
        <v>EDDI</v>
      </c>
    </row>
    <row r="25" spans="2:5" ht="12.75">
      <c r="B25" s="99" t="s">
        <v>18</v>
      </c>
      <c r="C25" s="88">
        <v>40</v>
      </c>
      <c r="D25" s="88">
        <v>16</v>
      </c>
      <c r="E25" s="97" t="str">
        <f>IF(ISBLANK($D25),"",LOOKUP($D25,Library!B$6:B$80,Library!A$6:A$80))</f>
        <v>Manganese, Oxide</v>
      </c>
    </row>
    <row r="26" spans="2:5" ht="12.75">
      <c r="B26" s="99" t="s">
        <v>19</v>
      </c>
      <c r="C26" s="88">
        <v>0.05</v>
      </c>
      <c r="D26" s="88">
        <v>38</v>
      </c>
      <c r="E26" s="97" t="str">
        <f>IF(ISBLANK($D26),"",LOOKUP($D26,Library!B$6:B$80,Library!A$6:A$80))</f>
        <v>Selenium Premix, 0.2%</v>
      </c>
    </row>
    <row r="27" spans="2:5" ht="12.75">
      <c r="B27" s="99" t="s">
        <v>20</v>
      </c>
      <c r="C27" s="88">
        <v>75</v>
      </c>
      <c r="D27" s="88">
        <v>34</v>
      </c>
      <c r="E27" s="97" t="str">
        <f>IF(ISBLANK($D27),"",LOOKUP($D27,Library!B$6:B$80,Library!A$6:A$80))</f>
        <v>Zinc, Sulfate</v>
      </c>
    </row>
    <row r="28" ht="12.75">
      <c r="B28" s="3"/>
    </row>
    <row r="29" spans="2:5" ht="12.75">
      <c r="B29" s="65" t="s">
        <v>21</v>
      </c>
      <c r="C29" s="72" t="s">
        <v>22</v>
      </c>
      <c r="D29" s="71" t="s">
        <v>4</v>
      </c>
      <c r="E29" s="57" t="s">
        <v>5</v>
      </c>
    </row>
    <row r="30" spans="2:5" ht="12.75">
      <c r="B30" s="100" t="s">
        <v>23</v>
      </c>
      <c r="C30" s="88">
        <v>2200</v>
      </c>
      <c r="D30" s="88">
        <v>44</v>
      </c>
      <c r="E30" s="97" t="str">
        <f>IF(ISBLANK($D30),"",LOOKUP($D30,Library!B$6:B$80,Library!A$6:A$80))</f>
        <v>Vitamin A, 1,000,000 IU/g</v>
      </c>
    </row>
    <row r="31" spans="2:5" ht="12.75">
      <c r="B31" s="100" t="s">
        <v>24</v>
      </c>
      <c r="C31" s="88">
        <v>17.5</v>
      </c>
      <c r="D31" s="88">
        <v>42</v>
      </c>
      <c r="E31" s="97" t="str">
        <f>IF(ISBLANK($D31),"",LOOKUP($D31,Library!B$6:B$80,Library!A$6:A$80))</f>
        <v>Vitamin E, 500 IU/g</v>
      </c>
    </row>
    <row r="32" ht="12.75">
      <c r="B32" s="3"/>
    </row>
    <row r="33" spans="2:5" ht="12.75">
      <c r="B33" s="65" t="s">
        <v>25</v>
      </c>
      <c r="C33" s="72" t="s">
        <v>26</v>
      </c>
      <c r="D33" s="71" t="s">
        <v>4</v>
      </c>
      <c r="E33" s="57" t="s">
        <v>5</v>
      </c>
    </row>
    <row r="34" spans="2:5" ht="12.75">
      <c r="B34" s="100" t="s">
        <v>27</v>
      </c>
      <c r="C34" s="88">
        <v>30</v>
      </c>
      <c r="D34" s="88">
        <v>45</v>
      </c>
      <c r="E34" s="97" t="str">
        <f>IF(ISBLANK($D34),"",LOOKUP($D34,Library!B$6:B$80,Library!A$6:A$80))</f>
        <v>Rumensin-80</v>
      </c>
    </row>
    <row r="35" spans="2:5" ht="12.75">
      <c r="B35" s="100" t="s">
        <v>28</v>
      </c>
      <c r="C35" s="88">
        <v>10</v>
      </c>
      <c r="D35" s="88">
        <v>49</v>
      </c>
      <c r="E35" s="97" t="str">
        <f>IF(ISBLANK($D35),"",LOOKUP($D35,Library!B$6:B$80,Library!A$6:A$80))</f>
        <v>Tylan-40</v>
      </c>
    </row>
  </sheetData>
  <sheetProtection/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81"/>
  <sheetViews>
    <sheetView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9.28125" style="0" customWidth="1"/>
    <col min="3" max="3" width="10.8515625" style="0" customWidth="1"/>
    <col min="6" max="6" width="10.7109375" style="0" customWidth="1"/>
    <col min="26" max="26" width="10.00390625" style="0" customWidth="1"/>
    <col min="27" max="27" width="9.8515625" style="0" customWidth="1"/>
  </cols>
  <sheetData>
    <row r="1" ht="12.75">
      <c r="A1" s="1" t="s">
        <v>171</v>
      </c>
    </row>
    <row r="5" spans="1:27" ht="13.5" thickBot="1">
      <c r="A5" s="5" t="s">
        <v>29</v>
      </c>
      <c r="B5" s="6" t="s">
        <v>30</v>
      </c>
      <c r="C5" s="6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8" t="s">
        <v>38</v>
      </c>
      <c r="K5" s="8" t="s">
        <v>39</v>
      </c>
      <c r="L5" s="7" t="s">
        <v>40</v>
      </c>
      <c r="M5" s="7" t="s">
        <v>41</v>
      </c>
      <c r="N5" s="7" t="s">
        <v>42</v>
      </c>
      <c r="O5" s="7" t="s">
        <v>186</v>
      </c>
      <c r="P5" s="7" t="s">
        <v>187</v>
      </c>
      <c r="Q5" s="7" t="s">
        <v>43</v>
      </c>
      <c r="R5" s="7" t="s">
        <v>44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58" t="s">
        <v>50</v>
      </c>
      <c r="Y5" s="58" t="s">
        <v>51</v>
      </c>
      <c r="Z5" s="58" t="s">
        <v>52</v>
      </c>
      <c r="AA5" s="58" t="s">
        <v>53</v>
      </c>
    </row>
    <row r="6" spans="1:27" ht="13.5" thickTop="1">
      <c r="A6" s="9" t="s">
        <v>54</v>
      </c>
      <c r="B6" s="10">
        <v>1</v>
      </c>
      <c r="C6" s="15" t="s">
        <v>55</v>
      </c>
      <c r="D6" s="11">
        <v>97</v>
      </c>
      <c r="E6" s="11">
        <v>70.9</v>
      </c>
      <c r="F6" s="11">
        <v>100</v>
      </c>
      <c r="G6" s="13">
        <v>0</v>
      </c>
      <c r="H6" s="13">
        <v>0</v>
      </c>
      <c r="I6" s="13">
        <v>0</v>
      </c>
      <c r="J6" s="11">
        <v>0.28</v>
      </c>
      <c r="K6" s="11">
        <v>24.74</v>
      </c>
      <c r="L6" s="11">
        <v>0.01</v>
      </c>
      <c r="M6" s="11">
        <v>0.46</v>
      </c>
      <c r="N6" s="11">
        <v>1.46</v>
      </c>
      <c r="O6" s="107">
        <v>0.06</v>
      </c>
      <c r="P6" s="107">
        <v>0</v>
      </c>
      <c r="Q6" s="16">
        <v>10</v>
      </c>
      <c r="R6" s="16">
        <v>10</v>
      </c>
      <c r="S6" s="16">
        <v>17400</v>
      </c>
      <c r="T6" s="16">
        <v>0</v>
      </c>
      <c r="U6" s="16">
        <v>400</v>
      </c>
      <c r="V6" s="16">
        <v>0</v>
      </c>
      <c r="W6" s="16">
        <v>100</v>
      </c>
      <c r="X6" s="18">
        <v>0</v>
      </c>
      <c r="Y6" s="18">
        <v>0</v>
      </c>
      <c r="Z6" s="18">
        <v>0</v>
      </c>
      <c r="AA6" s="18">
        <v>0</v>
      </c>
    </row>
    <row r="7" spans="1:27" ht="12.75">
      <c r="A7" s="9" t="s">
        <v>56</v>
      </c>
      <c r="B7" s="10">
        <v>2</v>
      </c>
      <c r="C7" s="15" t="s">
        <v>57</v>
      </c>
      <c r="D7" s="11">
        <v>97</v>
      </c>
      <c r="E7" s="11">
        <v>115.9</v>
      </c>
      <c r="F7" s="11">
        <v>100</v>
      </c>
      <c r="G7" s="13">
        <v>0</v>
      </c>
      <c r="H7" s="13">
        <v>0</v>
      </c>
      <c r="I7" s="13">
        <v>0</v>
      </c>
      <c r="J7" s="11">
        <v>0.52</v>
      </c>
      <c r="K7" s="11">
        <v>20.6</v>
      </c>
      <c r="L7" s="11">
        <v>0.01</v>
      </c>
      <c r="M7" s="11">
        <v>0.46</v>
      </c>
      <c r="N7" s="11">
        <v>2.16</v>
      </c>
      <c r="O7" s="107">
        <v>0.05</v>
      </c>
      <c r="P7" s="107">
        <v>0</v>
      </c>
      <c r="Q7" s="16">
        <v>0</v>
      </c>
      <c r="R7" s="16">
        <v>10</v>
      </c>
      <c r="S7" s="16">
        <v>12400</v>
      </c>
      <c r="T7" s="16">
        <v>0</v>
      </c>
      <c r="U7" s="16">
        <v>400</v>
      </c>
      <c r="V7" s="16">
        <v>0</v>
      </c>
      <c r="W7" s="16">
        <v>100</v>
      </c>
      <c r="X7" s="18">
        <v>0</v>
      </c>
      <c r="Y7" s="18">
        <v>0</v>
      </c>
      <c r="Z7" s="18">
        <v>0</v>
      </c>
      <c r="AA7" s="18">
        <v>0</v>
      </c>
    </row>
    <row r="8" spans="1:27" ht="12.75">
      <c r="A8" s="9" t="s">
        <v>58</v>
      </c>
      <c r="B8" s="12">
        <v>3</v>
      </c>
      <c r="C8" s="15" t="s">
        <v>59</v>
      </c>
      <c r="D8" s="11">
        <v>100</v>
      </c>
      <c r="E8" s="11">
        <v>134.1</v>
      </c>
      <c r="F8" s="11">
        <v>100</v>
      </c>
      <c r="G8" s="13">
        <v>0</v>
      </c>
      <c r="H8" s="13">
        <v>0</v>
      </c>
      <c r="I8" s="13">
        <v>0</v>
      </c>
      <c r="J8" s="11">
        <v>0</v>
      </c>
      <c r="K8" s="11">
        <v>0</v>
      </c>
      <c r="L8" s="11">
        <v>0</v>
      </c>
      <c r="M8" s="11">
        <v>0</v>
      </c>
      <c r="N8" s="11">
        <v>24.1</v>
      </c>
      <c r="O8" s="107">
        <v>0</v>
      </c>
      <c r="P8" s="107">
        <v>0</v>
      </c>
      <c r="Q8" s="16">
        <v>0</v>
      </c>
      <c r="R8" s="16">
        <v>1</v>
      </c>
      <c r="S8" s="16">
        <v>10</v>
      </c>
      <c r="T8" s="16">
        <v>0</v>
      </c>
      <c r="U8" s="16">
        <v>1</v>
      </c>
      <c r="V8" s="16">
        <v>0</v>
      </c>
      <c r="W8" s="16">
        <v>0</v>
      </c>
      <c r="X8" s="18">
        <v>0</v>
      </c>
      <c r="Y8" s="18">
        <v>0</v>
      </c>
      <c r="Z8" s="18">
        <v>0</v>
      </c>
      <c r="AA8" s="18">
        <v>0</v>
      </c>
    </row>
    <row r="9" spans="1:27" ht="12.75">
      <c r="A9" s="9" t="s">
        <v>60</v>
      </c>
      <c r="B9" s="10">
        <v>4</v>
      </c>
      <c r="C9" s="15" t="s">
        <v>61</v>
      </c>
      <c r="D9" s="11">
        <v>97</v>
      </c>
      <c r="E9" s="11">
        <v>13.2</v>
      </c>
      <c r="F9" s="11">
        <v>40</v>
      </c>
      <c r="G9" s="13">
        <v>0</v>
      </c>
      <c r="H9" s="13">
        <v>0</v>
      </c>
      <c r="I9" s="13">
        <v>0</v>
      </c>
      <c r="J9" s="11">
        <v>30.71</v>
      </c>
      <c r="K9" s="11">
        <v>12.86</v>
      </c>
      <c r="L9" s="11">
        <v>0.19</v>
      </c>
      <c r="M9" s="11">
        <v>0.33</v>
      </c>
      <c r="N9" s="11">
        <v>2.51</v>
      </c>
      <c r="O9" s="107">
        <v>5.69</v>
      </c>
      <c r="P9" s="107">
        <v>0</v>
      </c>
      <c r="Q9" s="16">
        <v>0</v>
      </c>
      <c r="R9" s="16">
        <v>0</v>
      </c>
      <c r="S9" s="16">
        <v>26700</v>
      </c>
      <c r="T9" s="16">
        <v>0</v>
      </c>
      <c r="U9" s="16">
        <v>0</v>
      </c>
      <c r="V9" s="16">
        <v>0</v>
      </c>
      <c r="W9" s="16">
        <v>100</v>
      </c>
      <c r="X9" s="18">
        <v>0</v>
      </c>
      <c r="Y9" s="18">
        <v>0</v>
      </c>
      <c r="Z9" s="18">
        <v>0</v>
      </c>
      <c r="AA9" s="18">
        <v>0</v>
      </c>
    </row>
    <row r="10" spans="1:27" ht="12.75">
      <c r="A10" s="9" t="s">
        <v>62</v>
      </c>
      <c r="B10" s="10">
        <v>5</v>
      </c>
      <c r="C10" s="15" t="s">
        <v>63</v>
      </c>
      <c r="D10" s="11">
        <v>100</v>
      </c>
      <c r="E10" s="11">
        <v>0</v>
      </c>
      <c r="F10" s="11">
        <v>0</v>
      </c>
      <c r="G10" s="13">
        <v>0</v>
      </c>
      <c r="H10" s="13">
        <v>0</v>
      </c>
      <c r="I10" s="13">
        <v>0</v>
      </c>
      <c r="J10" s="11">
        <v>39.39</v>
      </c>
      <c r="K10" s="11">
        <v>0.04</v>
      </c>
      <c r="L10" s="11">
        <v>0.06</v>
      </c>
      <c r="M10" s="11">
        <v>0.05</v>
      </c>
      <c r="N10" s="11">
        <v>0</v>
      </c>
      <c r="O10" s="107">
        <v>0.06</v>
      </c>
      <c r="P10" s="107">
        <v>0</v>
      </c>
      <c r="Q10" s="16">
        <v>0</v>
      </c>
      <c r="R10" s="16">
        <v>0</v>
      </c>
      <c r="S10" s="16">
        <v>300</v>
      </c>
      <c r="T10" s="16">
        <v>0</v>
      </c>
      <c r="U10" s="16">
        <v>300</v>
      </c>
      <c r="V10" s="16">
        <v>0</v>
      </c>
      <c r="W10" s="16">
        <v>0</v>
      </c>
      <c r="X10" s="18">
        <v>0</v>
      </c>
      <c r="Y10" s="18">
        <v>0</v>
      </c>
      <c r="Z10" s="18">
        <v>0</v>
      </c>
      <c r="AA10" s="18">
        <v>0</v>
      </c>
    </row>
    <row r="11" spans="1:27" ht="12.75">
      <c r="A11" s="9" t="s">
        <v>64</v>
      </c>
      <c r="B11" s="12">
        <v>6</v>
      </c>
      <c r="C11" s="15" t="s">
        <v>65</v>
      </c>
      <c r="D11" s="11">
        <v>97</v>
      </c>
      <c r="E11" s="11">
        <v>0</v>
      </c>
      <c r="F11" s="11">
        <v>0</v>
      </c>
      <c r="G11" s="13">
        <v>0</v>
      </c>
      <c r="H11" s="13">
        <v>0</v>
      </c>
      <c r="I11" s="13">
        <v>0</v>
      </c>
      <c r="J11" s="11">
        <v>23.28</v>
      </c>
      <c r="K11" s="11">
        <v>0</v>
      </c>
      <c r="L11" s="11">
        <v>0</v>
      </c>
      <c r="M11" s="11">
        <v>0</v>
      </c>
      <c r="N11" s="11">
        <v>18.62</v>
      </c>
      <c r="O11" s="107">
        <v>0</v>
      </c>
      <c r="P11" s="107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8">
        <v>0</v>
      </c>
      <c r="Y11" s="18">
        <v>0</v>
      </c>
      <c r="Z11" s="18">
        <v>0</v>
      </c>
      <c r="AA11" s="18">
        <v>0</v>
      </c>
    </row>
    <row r="12" spans="1:27" ht="12.75">
      <c r="A12" s="9" t="s">
        <v>66</v>
      </c>
      <c r="B12" s="10">
        <v>7</v>
      </c>
      <c r="C12" s="15" t="s">
        <v>67</v>
      </c>
      <c r="D12" s="11">
        <v>99</v>
      </c>
      <c r="E12" s="11">
        <v>0</v>
      </c>
      <c r="F12" s="11">
        <v>0</v>
      </c>
      <c r="G12" s="13">
        <v>0</v>
      </c>
      <c r="H12" s="13">
        <v>0</v>
      </c>
      <c r="I12" s="13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0.2</v>
      </c>
      <c r="O12" s="107">
        <v>0</v>
      </c>
      <c r="P12" s="107">
        <v>0</v>
      </c>
      <c r="Q12" s="16">
        <v>460000</v>
      </c>
      <c r="R12" s="16">
        <v>0</v>
      </c>
      <c r="S12" s="16">
        <v>500</v>
      </c>
      <c r="T12" s="16">
        <v>0</v>
      </c>
      <c r="U12" s="16">
        <v>0</v>
      </c>
      <c r="V12" s="16">
        <v>0</v>
      </c>
      <c r="W12" s="16">
        <v>0</v>
      </c>
      <c r="X12" s="18">
        <v>0</v>
      </c>
      <c r="Y12" s="18">
        <v>0</v>
      </c>
      <c r="Z12" s="18">
        <v>0</v>
      </c>
      <c r="AA12" s="18">
        <v>0</v>
      </c>
    </row>
    <row r="13" spans="1:27" ht="12.75">
      <c r="A13" s="9" t="s">
        <v>68</v>
      </c>
      <c r="B13" s="10">
        <v>8</v>
      </c>
      <c r="C13" s="15" t="s">
        <v>69</v>
      </c>
      <c r="D13" s="11">
        <v>100</v>
      </c>
      <c r="E13" s="11">
        <v>0</v>
      </c>
      <c r="F13" s="11">
        <v>0</v>
      </c>
      <c r="G13" s="13">
        <v>0</v>
      </c>
      <c r="H13" s="13">
        <v>0</v>
      </c>
      <c r="I13" s="13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12.84</v>
      </c>
      <c r="O13" s="107">
        <v>0</v>
      </c>
      <c r="P13" s="107">
        <v>0</v>
      </c>
      <c r="Q13" s="16">
        <v>0</v>
      </c>
      <c r="R13" s="16">
        <v>254500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8">
        <v>0</v>
      </c>
      <c r="Y13" s="18">
        <v>0</v>
      </c>
      <c r="Z13" s="18">
        <v>0</v>
      </c>
      <c r="AA13" s="18">
        <v>0</v>
      </c>
    </row>
    <row r="14" spans="1:27" ht="12.75">
      <c r="A14" s="9" t="s">
        <v>70</v>
      </c>
      <c r="B14" s="12">
        <v>9</v>
      </c>
      <c r="C14" s="15" t="s">
        <v>71</v>
      </c>
      <c r="D14" s="11">
        <v>97</v>
      </c>
      <c r="E14" s="11">
        <v>0</v>
      </c>
      <c r="F14" s="11">
        <v>0</v>
      </c>
      <c r="G14" s="13">
        <v>0</v>
      </c>
      <c r="H14" s="13">
        <v>0</v>
      </c>
      <c r="I14" s="13">
        <v>0</v>
      </c>
      <c r="J14" s="11">
        <v>22</v>
      </c>
      <c r="K14" s="11">
        <v>19.3</v>
      </c>
      <c r="L14" s="11">
        <v>0.07</v>
      </c>
      <c r="M14" s="11">
        <v>0.59</v>
      </c>
      <c r="N14" s="11">
        <v>1.14</v>
      </c>
      <c r="O14" s="107">
        <v>0.05</v>
      </c>
      <c r="P14" s="107">
        <v>0</v>
      </c>
      <c r="Q14" s="16">
        <v>10</v>
      </c>
      <c r="R14" s="16">
        <v>10</v>
      </c>
      <c r="S14" s="16">
        <v>14400</v>
      </c>
      <c r="T14" s="16">
        <v>0</v>
      </c>
      <c r="U14" s="16">
        <v>300</v>
      </c>
      <c r="V14" s="16">
        <v>0</v>
      </c>
      <c r="W14" s="16">
        <v>100</v>
      </c>
      <c r="X14" s="18">
        <v>0</v>
      </c>
      <c r="Y14" s="18">
        <v>0</v>
      </c>
      <c r="Z14" s="18">
        <v>0</v>
      </c>
      <c r="AA14" s="18">
        <v>0</v>
      </c>
    </row>
    <row r="15" spans="1:27" ht="12.75">
      <c r="A15" s="9" t="s">
        <v>179</v>
      </c>
      <c r="B15" s="10">
        <v>10</v>
      </c>
      <c r="C15" s="15"/>
      <c r="D15" s="11">
        <v>98</v>
      </c>
      <c r="E15" s="11">
        <v>0</v>
      </c>
      <c r="F15" s="11">
        <v>0</v>
      </c>
      <c r="G15" s="13">
        <v>0</v>
      </c>
      <c r="H15" s="13">
        <v>0</v>
      </c>
      <c r="I15" s="13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07">
        <v>0</v>
      </c>
      <c r="P15" s="107">
        <v>0</v>
      </c>
      <c r="Q15" s="16">
        <v>0</v>
      </c>
      <c r="R15" s="16">
        <v>0</v>
      </c>
      <c r="S15" s="16">
        <v>0</v>
      </c>
      <c r="T15" s="16">
        <v>795000</v>
      </c>
      <c r="U15" s="16">
        <v>0</v>
      </c>
      <c r="V15" s="16">
        <v>0</v>
      </c>
      <c r="W15" s="16">
        <v>0</v>
      </c>
      <c r="X15" s="18">
        <v>0</v>
      </c>
      <c r="Y15" s="18">
        <v>0</v>
      </c>
      <c r="Z15" s="18">
        <v>0</v>
      </c>
      <c r="AA15" s="18">
        <v>0</v>
      </c>
    </row>
    <row r="16" spans="1:27" ht="12.75">
      <c r="A16" s="9" t="s">
        <v>72</v>
      </c>
      <c r="B16" s="10">
        <v>11</v>
      </c>
      <c r="C16" s="15" t="s">
        <v>73</v>
      </c>
      <c r="D16" s="11">
        <v>98</v>
      </c>
      <c r="E16" s="11">
        <v>0</v>
      </c>
      <c r="F16" s="11">
        <v>0</v>
      </c>
      <c r="G16" s="13">
        <v>0</v>
      </c>
      <c r="H16" s="13">
        <v>0</v>
      </c>
      <c r="I16" s="13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12.35</v>
      </c>
      <c r="O16" s="107">
        <v>0</v>
      </c>
      <c r="P16" s="107">
        <v>0</v>
      </c>
      <c r="Q16" s="16">
        <v>0</v>
      </c>
      <c r="R16" s="16">
        <v>0</v>
      </c>
      <c r="S16" s="16">
        <v>300000</v>
      </c>
      <c r="T16" s="16">
        <v>0</v>
      </c>
      <c r="U16" s="16">
        <v>0</v>
      </c>
      <c r="V16" s="16">
        <v>0</v>
      </c>
      <c r="W16" s="16">
        <v>0</v>
      </c>
      <c r="X16" s="18">
        <v>0</v>
      </c>
      <c r="Y16" s="18">
        <v>0</v>
      </c>
      <c r="Z16" s="18">
        <v>0</v>
      </c>
      <c r="AA16" s="18">
        <v>0</v>
      </c>
    </row>
    <row r="17" spans="1:27" ht="12.75">
      <c r="A17" s="9" t="s">
        <v>74</v>
      </c>
      <c r="B17" s="12">
        <v>12</v>
      </c>
      <c r="C17" s="15" t="s">
        <v>75</v>
      </c>
      <c r="D17" s="11">
        <v>100</v>
      </c>
      <c r="E17" s="11">
        <v>0</v>
      </c>
      <c r="F17" s="11">
        <v>0</v>
      </c>
      <c r="G17" s="13">
        <v>0</v>
      </c>
      <c r="H17" s="13">
        <v>0</v>
      </c>
      <c r="I17" s="13">
        <v>0</v>
      </c>
      <c r="J17" s="11">
        <v>34</v>
      </c>
      <c r="K17" s="11">
        <v>0.02</v>
      </c>
      <c r="L17" s="11">
        <v>0.12</v>
      </c>
      <c r="M17" s="11">
        <v>2.06</v>
      </c>
      <c r="N17" s="11">
        <v>0.04</v>
      </c>
      <c r="O17" s="107">
        <v>0.06</v>
      </c>
      <c r="P17" s="107">
        <v>0.03</v>
      </c>
      <c r="Q17" s="16">
        <v>0</v>
      </c>
      <c r="R17" s="16">
        <v>0</v>
      </c>
      <c r="S17" s="16">
        <v>3500</v>
      </c>
      <c r="T17" s="16">
        <v>0</v>
      </c>
      <c r="U17" s="16">
        <v>0</v>
      </c>
      <c r="V17" s="16">
        <v>0</v>
      </c>
      <c r="W17" s="16">
        <v>0</v>
      </c>
      <c r="X17" s="18">
        <v>0</v>
      </c>
      <c r="Y17" s="18">
        <v>0</v>
      </c>
      <c r="Z17" s="18">
        <v>0</v>
      </c>
      <c r="AA17" s="18">
        <v>0</v>
      </c>
    </row>
    <row r="18" spans="1:27" ht="12.75">
      <c r="A18" s="9" t="s">
        <v>76</v>
      </c>
      <c r="B18" s="10">
        <v>13</v>
      </c>
      <c r="C18" s="15" t="s">
        <v>77</v>
      </c>
      <c r="D18" s="11">
        <v>99</v>
      </c>
      <c r="E18" s="11">
        <v>0</v>
      </c>
      <c r="F18" s="11">
        <v>0</v>
      </c>
      <c r="G18" s="13">
        <v>0</v>
      </c>
      <c r="H18" s="13">
        <v>0</v>
      </c>
      <c r="I18" s="13">
        <v>0</v>
      </c>
      <c r="J18" s="11">
        <v>22.3</v>
      </c>
      <c r="K18" s="11">
        <v>0.04</v>
      </c>
      <c r="L18" s="11">
        <v>0.36</v>
      </c>
      <c r="M18" s="11">
        <v>9.99</v>
      </c>
      <c r="N18" s="11">
        <v>0</v>
      </c>
      <c r="O18" s="107">
        <v>0</v>
      </c>
      <c r="P18" s="107">
        <v>0.12</v>
      </c>
      <c r="Q18" s="16">
        <v>0</v>
      </c>
      <c r="R18" s="16">
        <v>0</v>
      </c>
      <c r="S18" s="16">
        <v>770</v>
      </c>
      <c r="T18" s="16">
        <v>0</v>
      </c>
      <c r="U18" s="16">
        <v>0</v>
      </c>
      <c r="V18" s="16">
        <v>0</v>
      </c>
      <c r="W18" s="16">
        <v>0</v>
      </c>
      <c r="X18" s="18">
        <v>0</v>
      </c>
      <c r="Y18" s="18">
        <v>0</v>
      </c>
      <c r="Z18" s="18">
        <v>0</v>
      </c>
      <c r="AA18" s="18">
        <v>0</v>
      </c>
    </row>
    <row r="19" spans="1:27" ht="12.75">
      <c r="A19" s="9" t="s">
        <v>78</v>
      </c>
      <c r="B19" s="10">
        <v>14</v>
      </c>
      <c r="C19" s="15" t="s">
        <v>79</v>
      </c>
      <c r="D19" s="11">
        <v>98</v>
      </c>
      <c r="E19" s="11">
        <v>0</v>
      </c>
      <c r="F19" s="11">
        <v>0</v>
      </c>
      <c r="G19" s="13">
        <v>0</v>
      </c>
      <c r="H19" s="13">
        <v>0</v>
      </c>
      <c r="I19" s="13">
        <v>0</v>
      </c>
      <c r="J19" s="11">
        <v>0.02</v>
      </c>
      <c r="K19" s="11">
        <v>0</v>
      </c>
      <c r="L19" s="11">
        <v>0</v>
      </c>
      <c r="M19" s="11">
        <v>30.81</v>
      </c>
      <c r="N19" s="11">
        <v>0</v>
      </c>
      <c r="O19" s="107">
        <v>0</v>
      </c>
      <c r="P19" s="107">
        <v>0</v>
      </c>
      <c r="Q19" s="16">
        <v>0</v>
      </c>
      <c r="R19" s="16">
        <v>0</v>
      </c>
      <c r="S19" s="16">
        <v>220</v>
      </c>
      <c r="T19" s="16">
        <v>0</v>
      </c>
      <c r="U19" s="16">
        <v>0</v>
      </c>
      <c r="V19" s="16">
        <v>0</v>
      </c>
      <c r="W19" s="16">
        <v>0</v>
      </c>
      <c r="X19" s="18">
        <v>0</v>
      </c>
      <c r="Y19" s="18">
        <v>0</v>
      </c>
      <c r="Z19" s="18">
        <v>0</v>
      </c>
      <c r="AA19" s="18">
        <v>0</v>
      </c>
    </row>
    <row r="20" spans="1:27" ht="12.75">
      <c r="A20" s="9" t="s">
        <v>80</v>
      </c>
      <c r="B20" s="12">
        <v>15</v>
      </c>
      <c r="C20" s="15" t="s">
        <v>81</v>
      </c>
      <c r="D20" s="11">
        <v>98</v>
      </c>
      <c r="E20" s="11">
        <v>0</v>
      </c>
      <c r="F20" s="11">
        <v>0</v>
      </c>
      <c r="G20" s="13">
        <v>0</v>
      </c>
      <c r="H20" s="13">
        <v>0</v>
      </c>
      <c r="I20" s="13">
        <v>0</v>
      </c>
      <c r="J20" s="11">
        <v>3.07</v>
      </c>
      <c r="K20" s="11">
        <v>0</v>
      </c>
      <c r="L20" s="11">
        <v>0</v>
      </c>
      <c r="M20" s="11">
        <v>56.2</v>
      </c>
      <c r="N20" s="11">
        <v>0</v>
      </c>
      <c r="O20" s="107">
        <v>0</v>
      </c>
      <c r="P20" s="107">
        <v>0</v>
      </c>
      <c r="Q20" s="16">
        <v>0</v>
      </c>
      <c r="R20" s="16">
        <v>0</v>
      </c>
      <c r="S20" s="16">
        <v>0</v>
      </c>
      <c r="T20" s="16">
        <v>0</v>
      </c>
      <c r="U20" s="16">
        <v>100</v>
      </c>
      <c r="V20" s="16">
        <v>0</v>
      </c>
      <c r="W20" s="16">
        <v>0</v>
      </c>
      <c r="X20" s="18">
        <v>0</v>
      </c>
      <c r="Y20" s="18">
        <v>0</v>
      </c>
      <c r="Z20" s="18">
        <v>0</v>
      </c>
      <c r="AA20" s="18">
        <v>0</v>
      </c>
    </row>
    <row r="21" spans="1:27" ht="12.75">
      <c r="A21" s="9" t="s">
        <v>82</v>
      </c>
      <c r="B21" s="10">
        <v>16</v>
      </c>
      <c r="C21" s="15" t="s">
        <v>83</v>
      </c>
      <c r="D21" s="11">
        <v>99</v>
      </c>
      <c r="E21" s="11">
        <v>0</v>
      </c>
      <c r="F21" s="11">
        <v>0</v>
      </c>
      <c r="G21" s="13">
        <v>0</v>
      </c>
      <c r="H21" s="13">
        <v>0</v>
      </c>
      <c r="I21" s="13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07">
        <v>0</v>
      </c>
      <c r="P21" s="107">
        <v>0</v>
      </c>
      <c r="Q21" s="16">
        <v>0</v>
      </c>
      <c r="R21" s="16">
        <v>0</v>
      </c>
      <c r="S21" s="16">
        <v>0</v>
      </c>
      <c r="T21" s="16">
        <v>0</v>
      </c>
      <c r="U21" s="16">
        <v>600000</v>
      </c>
      <c r="V21" s="16">
        <v>0</v>
      </c>
      <c r="W21" s="16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12.75">
      <c r="A22" s="9" t="s">
        <v>84</v>
      </c>
      <c r="B22" s="10">
        <v>17</v>
      </c>
      <c r="C22" s="15" t="s">
        <v>85</v>
      </c>
      <c r="D22" s="11">
        <v>97</v>
      </c>
      <c r="E22" s="11">
        <v>0</v>
      </c>
      <c r="F22" s="11">
        <v>0</v>
      </c>
      <c r="G22" s="13">
        <v>0</v>
      </c>
      <c r="H22" s="13">
        <v>0</v>
      </c>
      <c r="I22" s="13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07">
        <v>0</v>
      </c>
      <c r="P22" s="107">
        <v>0</v>
      </c>
      <c r="Q22" s="16">
        <v>0</v>
      </c>
      <c r="R22" s="16">
        <v>0</v>
      </c>
      <c r="S22" s="16">
        <v>0</v>
      </c>
      <c r="T22" s="16">
        <v>0</v>
      </c>
      <c r="U22" s="16">
        <v>478000</v>
      </c>
      <c r="V22" s="16">
        <v>0</v>
      </c>
      <c r="W22" s="16">
        <v>0</v>
      </c>
      <c r="X22" s="18">
        <v>0</v>
      </c>
      <c r="Y22" s="18">
        <v>0</v>
      </c>
      <c r="Z22" s="18">
        <v>0</v>
      </c>
      <c r="AA22" s="18">
        <v>0</v>
      </c>
    </row>
    <row r="23" spans="1:27" ht="12.75">
      <c r="A23" s="9" t="s">
        <v>122</v>
      </c>
      <c r="B23" s="12">
        <v>18</v>
      </c>
      <c r="C23" s="15" t="s">
        <v>86</v>
      </c>
      <c r="D23" s="11">
        <v>97</v>
      </c>
      <c r="E23" s="11">
        <v>0</v>
      </c>
      <c r="F23" s="11">
        <v>0</v>
      </c>
      <c r="G23" s="13">
        <v>0</v>
      </c>
      <c r="H23" s="13">
        <v>0</v>
      </c>
      <c r="I23" s="13">
        <v>0</v>
      </c>
      <c r="J23" s="11">
        <v>0</v>
      </c>
      <c r="K23" s="11">
        <v>22.5</v>
      </c>
      <c r="L23" s="11">
        <v>0</v>
      </c>
      <c r="M23" s="11">
        <v>0</v>
      </c>
      <c r="N23" s="11">
        <v>0</v>
      </c>
      <c r="O23" s="107">
        <v>16.68</v>
      </c>
      <c r="P23" s="107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8">
        <v>0</v>
      </c>
      <c r="Y23" s="18">
        <v>0</v>
      </c>
      <c r="Z23" s="18">
        <v>0</v>
      </c>
      <c r="AA23" s="18">
        <v>0</v>
      </c>
    </row>
    <row r="24" spans="1:27" ht="12.75">
      <c r="A24" s="9" t="s">
        <v>87</v>
      </c>
      <c r="B24" s="10">
        <v>19</v>
      </c>
      <c r="C24" s="15" t="s">
        <v>88</v>
      </c>
      <c r="D24" s="11">
        <v>99</v>
      </c>
      <c r="E24" s="11">
        <v>0</v>
      </c>
      <c r="F24" s="11">
        <v>0</v>
      </c>
      <c r="G24" s="13">
        <v>0</v>
      </c>
      <c r="H24" s="13">
        <v>0</v>
      </c>
      <c r="I24" s="13">
        <v>0</v>
      </c>
      <c r="J24" s="11">
        <v>38</v>
      </c>
      <c r="K24" s="11">
        <v>0.07</v>
      </c>
      <c r="L24" s="11">
        <v>0.1</v>
      </c>
      <c r="M24" s="11">
        <v>0.3</v>
      </c>
      <c r="N24" s="11">
        <v>0</v>
      </c>
      <c r="O24" s="107">
        <v>0.21</v>
      </c>
      <c r="P24" s="107">
        <v>0.01</v>
      </c>
      <c r="Q24" s="16">
        <v>0</v>
      </c>
      <c r="R24" s="16">
        <v>0</v>
      </c>
      <c r="S24" s="16">
        <v>2870</v>
      </c>
      <c r="T24" s="16">
        <v>0</v>
      </c>
      <c r="U24" s="16">
        <v>100</v>
      </c>
      <c r="V24" s="16">
        <v>0</v>
      </c>
      <c r="W24" s="16">
        <v>0</v>
      </c>
      <c r="X24" s="18">
        <v>0</v>
      </c>
      <c r="Y24" s="18">
        <v>0</v>
      </c>
      <c r="Z24" s="18">
        <v>0</v>
      </c>
      <c r="AA24" s="18">
        <v>0</v>
      </c>
    </row>
    <row r="25" spans="1:27" ht="12.75">
      <c r="A25" s="9" t="s">
        <v>89</v>
      </c>
      <c r="B25" s="10">
        <v>20</v>
      </c>
      <c r="C25" s="15" t="s">
        <v>90</v>
      </c>
      <c r="D25" s="11">
        <v>100</v>
      </c>
      <c r="E25" s="11">
        <v>0</v>
      </c>
      <c r="F25" s="11">
        <v>0</v>
      </c>
      <c r="G25" s="13">
        <v>0</v>
      </c>
      <c r="H25" s="13">
        <v>0</v>
      </c>
      <c r="I25" s="13">
        <v>0</v>
      </c>
      <c r="J25" s="11">
        <v>32</v>
      </c>
      <c r="K25" s="11">
        <v>18</v>
      </c>
      <c r="L25" s="11">
        <v>0.08</v>
      </c>
      <c r="M25" s="11">
        <v>0.42</v>
      </c>
      <c r="N25" s="11">
        <v>0</v>
      </c>
      <c r="O25" s="107">
        <v>4.9</v>
      </c>
      <c r="P25" s="107">
        <v>0</v>
      </c>
      <c r="Q25" s="16">
        <v>10</v>
      </c>
      <c r="R25" s="16">
        <v>20</v>
      </c>
      <c r="S25" s="16">
        <v>6700</v>
      </c>
      <c r="T25" s="16">
        <v>0</v>
      </c>
      <c r="U25" s="16">
        <v>200</v>
      </c>
      <c r="V25" s="16">
        <v>0</v>
      </c>
      <c r="W25" s="16">
        <v>60</v>
      </c>
      <c r="X25" s="18">
        <v>0</v>
      </c>
      <c r="Y25" s="18">
        <v>0</v>
      </c>
      <c r="Z25" s="18">
        <v>0</v>
      </c>
      <c r="AA25" s="18">
        <v>0</v>
      </c>
    </row>
    <row r="26" spans="1:27" ht="12.75">
      <c r="A26" s="9" t="s">
        <v>91</v>
      </c>
      <c r="B26" s="12">
        <v>21</v>
      </c>
      <c r="C26" s="15" t="s">
        <v>92</v>
      </c>
      <c r="D26" s="11">
        <v>100</v>
      </c>
      <c r="E26" s="11">
        <v>0</v>
      </c>
      <c r="F26" s="11">
        <v>0</v>
      </c>
      <c r="G26" s="13">
        <v>0</v>
      </c>
      <c r="H26" s="13">
        <v>0</v>
      </c>
      <c r="I26" s="13">
        <v>0</v>
      </c>
      <c r="J26" s="11">
        <v>35</v>
      </c>
      <c r="K26" s="11">
        <v>13</v>
      </c>
      <c r="L26" s="11">
        <v>0.06</v>
      </c>
      <c r="M26" s="11">
        <v>0.41</v>
      </c>
      <c r="N26" s="11">
        <v>0</v>
      </c>
      <c r="O26" s="107">
        <v>0.03</v>
      </c>
      <c r="P26" s="107">
        <v>0</v>
      </c>
      <c r="Q26" s="16">
        <v>10</v>
      </c>
      <c r="R26" s="16">
        <v>10</v>
      </c>
      <c r="S26" s="16">
        <v>16800</v>
      </c>
      <c r="T26" s="16">
        <v>0</v>
      </c>
      <c r="U26" s="16">
        <v>200</v>
      </c>
      <c r="V26" s="16">
        <v>0</v>
      </c>
      <c r="W26" s="16">
        <v>100</v>
      </c>
      <c r="X26" s="18">
        <v>0</v>
      </c>
      <c r="Y26" s="18">
        <v>0</v>
      </c>
      <c r="Z26" s="18">
        <v>0</v>
      </c>
      <c r="AA26" s="18">
        <v>0</v>
      </c>
    </row>
    <row r="27" spans="1:27" ht="12.75">
      <c r="A27" s="9" t="s">
        <v>93</v>
      </c>
      <c r="B27" s="10">
        <v>22</v>
      </c>
      <c r="C27" s="15" t="s">
        <v>94</v>
      </c>
      <c r="D27" s="11">
        <v>100</v>
      </c>
      <c r="E27" s="11">
        <v>0</v>
      </c>
      <c r="F27" s="11">
        <v>0</v>
      </c>
      <c r="G27" s="13">
        <v>0</v>
      </c>
      <c r="H27" s="13">
        <v>0</v>
      </c>
      <c r="I27" s="13">
        <v>0</v>
      </c>
      <c r="J27" s="11">
        <v>36</v>
      </c>
      <c r="K27" s="11">
        <v>14</v>
      </c>
      <c r="L27" s="11">
        <v>0</v>
      </c>
      <c r="M27" s="11">
        <v>0</v>
      </c>
      <c r="N27" s="11">
        <v>0</v>
      </c>
      <c r="O27" s="107">
        <v>0</v>
      </c>
      <c r="P27" s="107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8">
        <v>0</v>
      </c>
      <c r="Y27" s="18">
        <v>0</v>
      </c>
      <c r="Z27" s="18">
        <v>0</v>
      </c>
      <c r="AA27" s="18">
        <v>0</v>
      </c>
    </row>
    <row r="28" spans="1:27" ht="12.75">
      <c r="A28" s="9" t="s">
        <v>95</v>
      </c>
      <c r="B28" s="10">
        <v>23</v>
      </c>
      <c r="C28" s="15" t="s">
        <v>96</v>
      </c>
      <c r="D28" s="11">
        <v>100</v>
      </c>
      <c r="E28" s="11">
        <v>0</v>
      </c>
      <c r="F28" s="11">
        <v>0</v>
      </c>
      <c r="G28" s="13">
        <v>0</v>
      </c>
      <c r="H28" s="13">
        <v>0</v>
      </c>
      <c r="I28" s="13">
        <v>0</v>
      </c>
      <c r="J28" s="11">
        <v>17</v>
      </c>
      <c r="K28" s="11">
        <v>9</v>
      </c>
      <c r="L28" s="11">
        <v>0</v>
      </c>
      <c r="M28" s="11">
        <v>0.38</v>
      </c>
      <c r="N28" s="11">
        <v>0</v>
      </c>
      <c r="O28" s="107">
        <v>0.1</v>
      </c>
      <c r="P28" s="107">
        <v>0</v>
      </c>
      <c r="Q28" s="16">
        <v>0</v>
      </c>
      <c r="R28" s="16">
        <v>0</v>
      </c>
      <c r="S28" s="16">
        <v>19000</v>
      </c>
      <c r="T28" s="16">
        <v>0</v>
      </c>
      <c r="U28" s="16">
        <v>1000</v>
      </c>
      <c r="V28" s="16">
        <v>0</v>
      </c>
      <c r="W28" s="16">
        <v>0</v>
      </c>
      <c r="X28" s="18">
        <v>0</v>
      </c>
      <c r="Y28" s="18">
        <v>0</v>
      </c>
      <c r="Z28" s="18">
        <v>0</v>
      </c>
      <c r="AA28" s="18">
        <v>0</v>
      </c>
    </row>
    <row r="29" spans="1:27" ht="12.75">
      <c r="A29" s="9" t="s">
        <v>190</v>
      </c>
      <c r="B29" s="12">
        <v>24</v>
      </c>
      <c r="C29" s="15" t="s">
        <v>86</v>
      </c>
      <c r="D29" s="11">
        <v>97</v>
      </c>
      <c r="E29" s="11">
        <v>0</v>
      </c>
      <c r="F29" s="11">
        <v>0</v>
      </c>
      <c r="G29" s="13">
        <v>0</v>
      </c>
      <c r="H29" s="13">
        <v>0</v>
      </c>
      <c r="I29" s="13">
        <v>0</v>
      </c>
      <c r="J29" s="11">
        <v>0</v>
      </c>
      <c r="K29" s="11">
        <v>22.5</v>
      </c>
      <c r="L29" s="11">
        <v>0</v>
      </c>
      <c r="M29" s="11">
        <v>0</v>
      </c>
      <c r="N29" s="11">
        <v>0</v>
      </c>
      <c r="O29" s="107">
        <v>16.68</v>
      </c>
      <c r="P29" s="107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8">
        <v>0</v>
      </c>
      <c r="Y29" s="18">
        <v>0</v>
      </c>
      <c r="Z29" s="18">
        <v>0</v>
      </c>
      <c r="AA29" s="18">
        <v>0</v>
      </c>
    </row>
    <row r="30" spans="1:27" ht="12.75">
      <c r="A30" s="9" t="s">
        <v>97</v>
      </c>
      <c r="B30" s="10">
        <v>25</v>
      </c>
      <c r="C30" s="15" t="s">
        <v>98</v>
      </c>
      <c r="D30" s="11">
        <v>75</v>
      </c>
      <c r="E30" s="11">
        <v>0</v>
      </c>
      <c r="F30" s="11">
        <v>0</v>
      </c>
      <c r="G30" s="13">
        <v>0</v>
      </c>
      <c r="H30" s="13">
        <v>0</v>
      </c>
      <c r="I30" s="13">
        <v>0</v>
      </c>
      <c r="J30" s="11">
        <v>0.05</v>
      </c>
      <c r="K30" s="11">
        <v>31.6</v>
      </c>
      <c r="L30" s="11">
        <v>0.02</v>
      </c>
      <c r="M30" s="11">
        <v>0.51</v>
      </c>
      <c r="N30" s="11">
        <v>1.55</v>
      </c>
      <c r="O30" s="107">
        <v>0.04</v>
      </c>
      <c r="P30" s="107">
        <v>0</v>
      </c>
      <c r="Q30" s="16">
        <v>10</v>
      </c>
      <c r="R30" s="16">
        <v>10</v>
      </c>
      <c r="S30" s="16">
        <v>17500</v>
      </c>
      <c r="T30" s="16">
        <v>0</v>
      </c>
      <c r="U30" s="16">
        <v>500</v>
      </c>
      <c r="V30" s="16">
        <v>0</v>
      </c>
      <c r="W30" s="16">
        <v>130</v>
      </c>
      <c r="X30" s="18">
        <v>0</v>
      </c>
      <c r="Y30" s="18">
        <v>0</v>
      </c>
      <c r="Z30" s="18">
        <v>0</v>
      </c>
      <c r="AA30" s="18">
        <v>0</v>
      </c>
    </row>
    <row r="31" spans="1:27" ht="12.75">
      <c r="A31" s="9" t="s">
        <v>99</v>
      </c>
      <c r="B31" s="10">
        <v>26</v>
      </c>
      <c r="C31" s="15" t="s">
        <v>100</v>
      </c>
      <c r="D31" s="11">
        <v>99</v>
      </c>
      <c r="E31" s="11">
        <v>0</v>
      </c>
      <c r="F31" s="11">
        <v>0</v>
      </c>
      <c r="G31" s="13">
        <v>0</v>
      </c>
      <c r="H31" s="13">
        <v>0</v>
      </c>
      <c r="I31" s="13">
        <v>0</v>
      </c>
      <c r="J31" s="11">
        <v>0</v>
      </c>
      <c r="K31" s="11">
        <v>0</v>
      </c>
      <c r="L31" s="11">
        <v>39.05</v>
      </c>
      <c r="M31" s="11">
        <v>0</v>
      </c>
      <c r="N31" s="11">
        <v>0</v>
      </c>
      <c r="O31" s="107">
        <v>0</v>
      </c>
      <c r="P31" s="107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8">
        <v>0</v>
      </c>
      <c r="Y31" s="18">
        <v>0</v>
      </c>
      <c r="Z31" s="18">
        <v>0</v>
      </c>
      <c r="AA31" s="18">
        <v>0</v>
      </c>
    </row>
    <row r="32" spans="1:27" ht="12.75">
      <c r="A32" s="9" t="s">
        <v>101</v>
      </c>
      <c r="B32" s="12">
        <v>27</v>
      </c>
      <c r="C32" s="15" t="s">
        <v>102</v>
      </c>
      <c r="D32" s="11">
        <v>100</v>
      </c>
      <c r="E32" s="11">
        <v>0</v>
      </c>
      <c r="F32" s="11">
        <v>0</v>
      </c>
      <c r="G32" s="13">
        <v>0</v>
      </c>
      <c r="H32" s="13">
        <v>0</v>
      </c>
      <c r="I32" s="13">
        <v>0</v>
      </c>
      <c r="J32" s="11">
        <v>0</v>
      </c>
      <c r="K32" s="11">
        <v>0</v>
      </c>
      <c r="L32" s="11">
        <v>21</v>
      </c>
      <c r="M32" s="11">
        <v>0</v>
      </c>
      <c r="N32" s="11">
        <v>0</v>
      </c>
      <c r="O32" s="107">
        <v>0</v>
      </c>
      <c r="P32" s="107">
        <v>0</v>
      </c>
      <c r="Q32" s="16">
        <v>0</v>
      </c>
      <c r="R32" s="16">
        <v>0</v>
      </c>
      <c r="S32" s="16">
        <v>0</v>
      </c>
      <c r="T32" s="16">
        <v>681700</v>
      </c>
      <c r="U32" s="16">
        <v>0</v>
      </c>
      <c r="V32" s="16">
        <v>0</v>
      </c>
      <c r="W32" s="16">
        <v>0</v>
      </c>
      <c r="X32" s="18">
        <v>0</v>
      </c>
      <c r="Y32" s="18">
        <v>0</v>
      </c>
      <c r="Z32" s="18">
        <v>0</v>
      </c>
      <c r="AA32" s="18">
        <v>0</v>
      </c>
    </row>
    <row r="33" spans="1:27" ht="12.75">
      <c r="A33" s="9" t="s">
        <v>103</v>
      </c>
      <c r="B33" s="10">
        <v>28</v>
      </c>
      <c r="C33" s="15" t="s">
        <v>104</v>
      </c>
      <c r="D33" s="11">
        <v>98</v>
      </c>
      <c r="E33" s="11">
        <v>0</v>
      </c>
      <c r="F33" s="11">
        <v>0</v>
      </c>
      <c r="G33" s="13">
        <v>0</v>
      </c>
      <c r="H33" s="13">
        <v>0</v>
      </c>
      <c r="I33" s="13">
        <v>0</v>
      </c>
      <c r="J33" s="11">
        <v>0.15</v>
      </c>
      <c r="K33" s="11">
        <v>0</v>
      </c>
      <c r="L33" s="11">
        <v>41.84</v>
      </c>
      <c r="M33" s="11">
        <v>0.61</v>
      </c>
      <c r="N33" s="11">
        <v>17.35</v>
      </c>
      <c r="O33" s="107">
        <v>0.09</v>
      </c>
      <c r="P33" s="107">
        <v>1.55</v>
      </c>
      <c r="Q33" s="16">
        <v>0</v>
      </c>
      <c r="R33" s="16">
        <v>0</v>
      </c>
      <c r="S33" s="16">
        <v>710</v>
      </c>
      <c r="T33" s="16">
        <v>0</v>
      </c>
      <c r="U33" s="16">
        <v>10</v>
      </c>
      <c r="V33" s="16">
        <v>0</v>
      </c>
      <c r="W33" s="16">
        <v>0</v>
      </c>
      <c r="X33" s="18">
        <v>0</v>
      </c>
      <c r="Y33" s="18">
        <v>0</v>
      </c>
      <c r="Z33" s="18">
        <v>0</v>
      </c>
      <c r="AA33" s="18">
        <v>0</v>
      </c>
    </row>
    <row r="34" spans="1:27" ht="12.75">
      <c r="A34" s="9" t="s">
        <v>11</v>
      </c>
      <c r="B34" s="10">
        <v>29</v>
      </c>
      <c r="C34" s="15" t="s">
        <v>105</v>
      </c>
      <c r="D34" s="11">
        <v>100</v>
      </c>
      <c r="E34" s="11">
        <v>0</v>
      </c>
      <c r="F34" s="11">
        <v>0</v>
      </c>
      <c r="G34" s="13">
        <v>0</v>
      </c>
      <c r="H34" s="13">
        <v>0</v>
      </c>
      <c r="I34" s="13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07">
        <v>39.34</v>
      </c>
      <c r="P34" s="107">
        <v>60.66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8">
        <v>0</v>
      </c>
      <c r="Y34" s="18">
        <v>0</v>
      </c>
      <c r="Z34" s="18">
        <v>0</v>
      </c>
      <c r="AA34" s="18">
        <v>0</v>
      </c>
    </row>
    <row r="35" spans="1:27" ht="12.75">
      <c r="A35" s="9" t="s">
        <v>106</v>
      </c>
      <c r="B35" s="12">
        <v>30</v>
      </c>
      <c r="C35" s="15" t="s">
        <v>107</v>
      </c>
      <c r="D35" s="11">
        <v>100</v>
      </c>
      <c r="E35" s="11">
        <v>0</v>
      </c>
      <c r="F35" s="11">
        <v>0</v>
      </c>
      <c r="G35" s="13">
        <v>0</v>
      </c>
      <c r="H35" s="13">
        <v>0</v>
      </c>
      <c r="I35" s="13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07">
        <v>27</v>
      </c>
      <c r="P35" s="107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8">
        <v>0</v>
      </c>
      <c r="Y35" s="18">
        <v>0</v>
      </c>
      <c r="Z35" s="18">
        <v>0</v>
      </c>
      <c r="AA35" s="18">
        <v>0</v>
      </c>
    </row>
    <row r="36" spans="1:27" ht="12.75">
      <c r="A36" s="9" t="s">
        <v>108</v>
      </c>
      <c r="B36" s="10">
        <v>31</v>
      </c>
      <c r="C36" s="15" t="s">
        <v>109</v>
      </c>
      <c r="D36" s="11">
        <v>98</v>
      </c>
      <c r="E36" s="11">
        <v>0</v>
      </c>
      <c r="F36" s="11">
        <v>0</v>
      </c>
      <c r="G36" s="13">
        <v>0</v>
      </c>
      <c r="H36" s="13">
        <v>0</v>
      </c>
      <c r="I36" s="13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07">
        <v>26.6</v>
      </c>
      <c r="P36" s="107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456000</v>
      </c>
      <c r="W36" s="16">
        <v>0</v>
      </c>
      <c r="X36" s="18">
        <v>0</v>
      </c>
      <c r="Y36" s="18">
        <v>0</v>
      </c>
      <c r="Z36" s="18">
        <v>0</v>
      </c>
      <c r="AA36" s="18">
        <v>0</v>
      </c>
    </row>
    <row r="37" spans="1:27" ht="12.75">
      <c r="A37" s="9" t="s">
        <v>110</v>
      </c>
      <c r="B37" s="10">
        <v>32</v>
      </c>
      <c r="C37" s="15" t="s">
        <v>111</v>
      </c>
      <c r="D37" s="11">
        <v>97</v>
      </c>
      <c r="E37" s="11">
        <v>0</v>
      </c>
      <c r="F37" s="11">
        <v>0</v>
      </c>
      <c r="G37" s="13">
        <v>0</v>
      </c>
      <c r="H37" s="13">
        <v>0</v>
      </c>
      <c r="I37" s="13">
        <v>0</v>
      </c>
      <c r="J37" s="11">
        <v>0</v>
      </c>
      <c r="K37" s="11">
        <v>0</v>
      </c>
      <c r="L37" s="11">
        <v>0</v>
      </c>
      <c r="M37" s="11">
        <v>0</v>
      </c>
      <c r="N37" s="11">
        <v>9.95</v>
      </c>
      <c r="O37" s="107">
        <v>14.27</v>
      </c>
      <c r="P37" s="107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8">
        <v>0</v>
      </c>
      <c r="Y37" s="18">
        <v>0</v>
      </c>
      <c r="Z37" s="18">
        <v>0</v>
      </c>
      <c r="AA37" s="18">
        <v>0</v>
      </c>
    </row>
    <row r="38" spans="1:27" ht="12.75">
      <c r="A38" s="9" t="s">
        <v>112</v>
      </c>
      <c r="B38" s="12">
        <v>33</v>
      </c>
      <c r="C38" s="15" t="s">
        <v>113</v>
      </c>
      <c r="D38" s="11">
        <v>100</v>
      </c>
      <c r="E38" s="11">
        <v>0</v>
      </c>
      <c r="F38" s="11">
        <v>0</v>
      </c>
      <c r="G38" s="13">
        <v>0</v>
      </c>
      <c r="H38" s="13">
        <v>0</v>
      </c>
      <c r="I38" s="13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07">
        <v>0</v>
      </c>
      <c r="P38" s="107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780000</v>
      </c>
      <c r="X38" s="18">
        <v>0</v>
      </c>
      <c r="Y38" s="18">
        <v>0</v>
      </c>
      <c r="Z38" s="18">
        <v>0</v>
      </c>
      <c r="AA38" s="18">
        <v>0</v>
      </c>
    </row>
    <row r="39" spans="1:27" ht="12.75">
      <c r="A39" s="9" t="s">
        <v>114</v>
      </c>
      <c r="B39" s="10">
        <v>34</v>
      </c>
      <c r="C39" s="15" t="s">
        <v>115</v>
      </c>
      <c r="D39" s="11">
        <v>99</v>
      </c>
      <c r="E39" s="11">
        <v>0</v>
      </c>
      <c r="F39" s="11">
        <v>0</v>
      </c>
      <c r="G39" s="13">
        <v>0</v>
      </c>
      <c r="H39" s="13">
        <v>0</v>
      </c>
      <c r="I39" s="13">
        <v>0</v>
      </c>
      <c r="J39" s="11">
        <v>0.02</v>
      </c>
      <c r="K39" s="11">
        <v>0</v>
      </c>
      <c r="L39" s="11">
        <v>0</v>
      </c>
      <c r="M39" s="11">
        <v>0</v>
      </c>
      <c r="N39" s="11">
        <v>17.68</v>
      </c>
      <c r="O39" s="107">
        <v>0</v>
      </c>
      <c r="P39" s="107">
        <v>0.02</v>
      </c>
      <c r="Q39" s="16">
        <v>0</v>
      </c>
      <c r="R39" s="16">
        <v>0</v>
      </c>
      <c r="S39" s="16">
        <v>10</v>
      </c>
      <c r="T39" s="16">
        <v>0</v>
      </c>
      <c r="U39" s="16">
        <v>10</v>
      </c>
      <c r="V39" s="16">
        <v>0</v>
      </c>
      <c r="W39" s="16">
        <v>355000</v>
      </c>
      <c r="X39" s="18">
        <v>0</v>
      </c>
      <c r="Y39" s="18">
        <v>0</v>
      </c>
      <c r="Z39" s="18">
        <v>0</v>
      </c>
      <c r="AA39" s="18">
        <v>0</v>
      </c>
    </row>
    <row r="40" spans="1:27" ht="12.75">
      <c r="A40" s="14" t="s">
        <v>116</v>
      </c>
      <c r="B40" s="10">
        <v>35</v>
      </c>
      <c r="C40" s="15" t="s">
        <v>117</v>
      </c>
      <c r="D40" s="11">
        <v>100</v>
      </c>
      <c r="E40" s="11">
        <v>0</v>
      </c>
      <c r="F40" s="11">
        <v>0</v>
      </c>
      <c r="G40" s="13">
        <v>0</v>
      </c>
      <c r="H40" s="13">
        <v>0</v>
      </c>
      <c r="I40" s="13">
        <v>0</v>
      </c>
      <c r="J40" s="11">
        <v>0.05</v>
      </c>
      <c r="K40" s="11">
        <v>0</v>
      </c>
      <c r="L40" s="11">
        <v>50</v>
      </c>
      <c r="M40" s="11">
        <v>0.34</v>
      </c>
      <c r="N40" s="11">
        <v>0.45</v>
      </c>
      <c r="O40" s="107">
        <v>1</v>
      </c>
      <c r="P40" s="107">
        <v>47.3</v>
      </c>
      <c r="Q40" s="16">
        <v>0</v>
      </c>
      <c r="R40" s="16">
        <v>0</v>
      </c>
      <c r="S40" s="16">
        <v>600</v>
      </c>
      <c r="T40" s="16">
        <v>0</v>
      </c>
      <c r="U40" s="16">
        <v>0</v>
      </c>
      <c r="V40" s="16">
        <v>0</v>
      </c>
      <c r="W40" s="16">
        <v>0</v>
      </c>
      <c r="X40" s="18">
        <v>0</v>
      </c>
      <c r="Y40" s="18">
        <v>0</v>
      </c>
      <c r="Z40" s="18">
        <v>0</v>
      </c>
      <c r="AA40" s="18">
        <v>0</v>
      </c>
    </row>
    <row r="41" spans="1:27" ht="12.75">
      <c r="A41" s="14" t="s">
        <v>118</v>
      </c>
      <c r="B41" s="12">
        <v>36</v>
      </c>
      <c r="C41" s="15" t="s">
        <v>119</v>
      </c>
      <c r="D41" s="11">
        <v>97</v>
      </c>
      <c r="E41" s="11">
        <v>0</v>
      </c>
      <c r="F41" s="11">
        <v>0</v>
      </c>
      <c r="G41" s="13">
        <v>0</v>
      </c>
      <c r="H41" s="13">
        <v>0</v>
      </c>
      <c r="I41" s="13">
        <v>0</v>
      </c>
      <c r="J41" s="11">
        <v>16.4</v>
      </c>
      <c r="K41" s="11">
        <v>21.6</v>
      </c>
      <c r="L41" s="11">
        <v>0.08</v>
      </c>
      <c r="M41" s="11">
        <v>0.61</v>
      </c>
      <c r="N41" s="11">
        <v>1.22</v>
      </c>
      <c r="O41" s="107">
        <v>0.06</v>
      </c>
      <c r="P41" s="107">
        <v>0</v>
      </c>
      <c r="Q41" s="16">
        <v>10</v>
      </c>
      <c r="R41" s="16">
        <v>10</v>
      </c>
      <c r="S41" s="16">
        <v>15800</v>
      </c>
      <c r="T41" s="16">
        <v>0</v>
      </c>
      <c r="U41" s="16">
        <v>360</v>
      </c>
      <c r="V41" s="16">
        <v>0</v>
      </c>
      <c r="W41" s="16">
        <v>90</v>
      </c>
      <c r="X41" s="18">
        <v>0</v>
      </c>
      <c r="Y41" s="18">
        <v>0</v>
      </c>
      <c r="Z41" s="18">
        <v>0</v>
      </c>
      <c r="AA41" s="18">
        <v>0</v>
      </c>
    </row>
    <row r="42" spans="1:27" ht="12.75">
      <c r="A42" s="14" t="s">
        <v>120</v>
      </c>
      <c r="B42" s="10">
        <v>37</v>
      </c>
      <c r="C42" s="15" t="s">
        <v>121</v>
      </c>
      <c r="D42" s="11">
        <v>96</v>
      </c>
      <c r="E42" s="11">
        <v>0</v>
      </c>
      <c r="F42" s="11">
        <v>0</v>
      </c>
      <c r="G42" s="13">
        <v>0</v>
      </c>
      <c r="H42" s="13">
        <v>0</v>
      </c>
      <c r="I42" s="13">
        <v>0</v>
      </c>
      <c r="J42" s="11">
        <v>0</v>
      </c>
      <c r="K42" s="11">
        <v>25</v>
      </c>
      <c r="L42" s="11">
        <v>0</v>
      </c>
      <c r="M42" s="11">
        <v>0</v>
      </c>
      <c r="N42" s="11">
        <v>0</v>
      </c>
      <c r="O42" s="107">
        <v>31</v>
      </c>
      <c r="P42" s="107">
        <v>0</v>
      </c>
      <c r="Q42" s="16">
        <v>0</v>
      </c>
      <c r="R42" s="16">
        <v>0</v>
      </c>
      <c r="S42" s="16">
        <v>40</v>
      </c>
      <c r="T42" s="16">
        <v>0</v>
      </c>
      <c r="U42" s="16">
        <v>0</v>
      </c>
      <c r="V42" s="16">
        <v>0</v>
      </c>
      <c r="W42" s="16">
        <v>0</v>
      </c>
      <c r="X42" s="18">
        <v>0</v>
      </c>
      <c r="Y42" s="18">
        <v>0</v>
      </c>
      <c r="Z42" s="18">
        <v>0</v>
      </c>
      <c r="AA42" s="18">
        <v>0</v>
      </c>
    </row>
    <row r="43" spans="1:27" ht="12.75">
      <c r="A43" s="14" t="s">
        <v>191</v>
      </c>
      <c r="B43" s="10">
        <v>38</v>
      </c>
      <c r="C43" s="15"/>
      <c r="D43" s="11">
        <v>100</v>
      </c>
      <c r="E43" s="11">
        <v>0</v>
      </c>
      <c r="F43" s="11">
        <v>0</v>
      </c>
      <c r="G43" s="13">
        <v>0</v>
      </c>
      <c r="H43" s="13">
        <v>0</v>
      </c>
      <c r="I43" s="13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2000</v>
      </c>
      <c r="W43" s="16">
        <v>0</v>
      </c>
      <c r="X43" s="18">
        <v>0</v>
      </c>
      <c r="Y43" s="18">
        <v>0</v>
      </c>
      <c r="Z43" s="18">
        <v>0</v>
      </c>
      <c r="AA43" s="18">
        <v>0</v>
      </c>
    </row>
    <row r="44" spans="1:27" ht="12.75">
      <c r="A44" s="14" t="s">
        <v>173</v>
      </c>
      <c r="B44" s="12">
        <v>39</v>
      </c>
      <c r="C44" s="15"/>
      <c r="D44" s="11">
        <v>100</v>
      </c>
      <c r="E44" s="11">
        <v>0</v>
      </c>
      <c r="F44" s="11">
        <v>0</v>
      </c>
      <c r="G44" s="13">
        <v>0</v>
      </c>
      <c r="H44" s="13">
        <v>0</v>
      </c>
      <c r="I44" s="13">
        <v>0</v>
      </c>
      <c r="J44" s="11">
        <v>38</v>
      </c>
      <c r="K44" s="11">
        <v>0.02</v>
      </c>
      <c r="L44" s="11">
        <v>0.12</v>
      </c>
      <c r="M44" s="11">
        <v>2.06</v>
      </c>
      <c r="N44" s="11">
        <v>0.04</v>
      </c>
      <c r="O44" s="11">
        <v>0</v>
      </c>
      <c r="P44" s="11">
        <v>0</v>
      </c>
      <c r="Q44" s="16">
        <v>0</v>
      </c>
      <c r="R44" s="16">
        <v>0</v>
      </c>
      <c r="S44" s="16">
        <v>3500</v>
      </c>
      <c r="T44" s="16">
        <v>0</v>
      </c>
      <c r="U44" s="16">
        <v>0</v>
      </c>
      <c r="V44" s="16">
        <v>0</v>
      </c>
      <c r="W44" s="16">
        <v>0</v>
      </c>
      <c r="X44" s="18">
        <v>0</v>
      </c>
      <c r="Y44" s="18">
        <v>0</v>
      </c>
      <c r="Z44" s="18">
        <v>0</v>
      </c>
      <c r="AA44" s="18">
        <v>0</v>
      </c>
    </row>
    <row r="45" spans="1:27" ht="12.75">
      <c r="A45" s="14" t="s">
        <v>178</v>
      </c>
      <c r="B45" s="10">
        <v>40</v>
      </c>
      <c r="C45" s="15"/>
      <c r="D45" s="11">
        <v>100</v>
      </c>
      <c r="E45" s="11">
        <v>0</v>
      </c>
      <c r="F45" s="11">
        <v>0</v>
      </c>
      <c r="G45" s="13">
        <v>0</v>
      </c>
      <c r="H45" s="13">
        <v>0</v>
      </c>
      <c r="I45" s="13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06">
        <v>722222.22</v>
      </c>
      <c r="Y45" s="18">
        <v>0</v>
      </c>
      <c r="Z45" s="18">
        <v>0</v>
      </c>
      <c r="AA45" s="18">
        <v>0</v>
      </c>
    </row>
    <row r="46" spans="1:27" ht="12.75">
      <c r="A46" s="14" t="s">
        <v>123</v>
      </c>
      <c r="B46" s="10">
        <v>41</v>
      </c>
      <c r="C46" s="15"/>
      <c r="D46" s="11">
        <v>100</v>
      </c>
      <c r="E46" s="11">
        <v>0</v>
      </c>
      <c r="F46" s="11">
        <v>0</v>
      </c>
      <c r="G46" s="13">
        <v>0</v>
      </c>
      <c r="H46" s="13">
        <v>0</v>
      </c>
      <c r="I46" s="13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59">
        <v>33333.33</v>
      </c>
      <c r="Y46" s="18">
        <v>0</v>
      </c>
      <c r="Z46" s="18">
        <v>0</v>
      </c>
      <c r="AA46" s="18">
        <v>0</v>
      </c>
    </row>
    <row r="47" spans="1:27" ht="12.75">
      <c r="A47" s="14" t="s">
        <v>124</v>
      </c>
      <c r="B47" s="12">
        <v>42</v>
      </c>
      <c r="C47" s="15"/>
      <c r="D47" s="11">
        <v>100</v>
      </c>
      <c r="E47" s="11">
        <v>0</v>
      </c>
      <c r="F47" s="11">
        <v>0</v>
      </c>
      <c r="G47" s="13">
        <v>0</v>
      </c>
      <c r="H47" s="13">
        <v>0</v>
      </c>
      <c r="I47" s="13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8">
        <v>0</v>
      </c>
      <c r="Y47" s="18">
        <v>555.56</v>
      </c>
      <c r="Z47" s="18">
        <v>0</v>
      </c>
      <c r="AA47" s="18">
        <v>0</v>
      </c>
    </row>
    <row r="48" spans="1:27" ht="12.75">
      <c r="A48" s="14" t="s">
        <v>180</v>
      </c>
      <c r="B48" s="10">
        <v>43</v>
      </c>
      <c r="C48" s="15"/>
      <c r="D48" s="11">
        <v>100</v>
      </c>
      <c r="E48" s="11">
        <v>0</v>
      </c>
      <c r="F48" s="11">
        <v>0</v>
      </c>
      <c r="G48" s="13">
        <v>0</v>
      </c>
      <c r="H48" s="13">
        <v>0</v>
      </c>
      <c r="I48" s="13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8">
        <v>0</v>
      </c>
      <c r="Y48" s="18">
        <v>306.194</v>
      </c>
      <c r="Z48" s="18">
        <v>0</v>
      </c>
      <c r="AA48" s="18">
        <v>0</v>
      </c>
    </row>
    <row r="49" spans="1:27" ht="12.75">
      <c r="A49" s="14" t="s">
        <v>192</v>
      </c>
      <c r="B49" s="10">
        <v>44</v>
      </c>
      <c r="C49" s="15"/>
      <c r="D49" s="11">
        <v>100</v>
      </c>
      <c r="E49" s="11">
        <v>0</v>
      </c>
      <c r="F49" s="11">
        <v>0</v>
      </c>
      <c r="G49" s="13">
        <v>0</v>
      </c>
      <c r="H49" s="13">
        <v>0</v>
      </c>
      <c r="I49" s="13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8">
        <v>1111111.1</v>
      </c>
      <c r="Y49" s="18">
        <v>0</v>
      </c>
      <c r="Z49" s="18">
        <v>0</v>
      </c>
      <c r="AA49" s="18">
        <v>0</v>
      </c>
    </row>
    <row r="50" spans="1:27" ht="12.75">
      <c r="A50" s="14" t="s">
        <v>125</v>
      </c>
      <c r="B50" s="12">
        <v>45</v>
      </c>
      <c r="C50" s="15"/>
      <c r="D50" s="11">
        <v>100</v>
      </c>
      <c r="E50" s="11">
        <v>0</v>
      </c>
      <c r="F50" s="11">
        <v>0</v>
      </c>
      <c r="G50" s="13">
        <v>0</v>
      </c>
      <c r="H50" s="13">
        <v>0</v>
      </c>
      <c r="I50" s="13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8">
        <v>0</v>
      </c>
      <c r="Y50" s="18">
        <v>0</v>
      </c>
      <c r="Z50" s="18">
        <v>88.89</v>
      </c>
      <c r="AA50" s="18">
        <v>0</v>
      </c>
    </row>
    <row r="51" spans="1:27" ht="12.75">
      <c r="A51" s="14" t="s">
        <v>126</v>
      </c>
      <c r="B51" s="10">
        <v>46</v>
      </c>
      <c r="C51" s="15"/>
      <c r="D51" s="11">
        <v>100</v>
      </c>
      <c r="E51" s="11">
        <v>0</v>
      </c>
      <c r="F51" s="11">
        <v>0</v>
      </c>
      <c r="G51" s="13">
        <v>0</v>
      </c>
      <c r="H51" s="13">
        <v>0</v>
      </c>
      <c r="I51" s="13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8">
        <v>0</v>
      </c>
      <c r="Y51" s="18">
        <v>0</v>
      </c>
      <c r="Z51" s="18">
        <v>75.56</v>
      </c>
      <c r="AA51" s="18">
        <v>0</v>
      </c>
    </row>
    <row r="52" spans="1:27" ht="12.75">
      <c r="A52" s="14" t="s">
        <v>127</v>
      </c>
      <c r="B52" s="10">
        <v>47</v>
      </c>
      <c r="C52" s="15"/>
      <c r="D52" s="11">
        <v>100</v>
      </c>
      <c r="E52" s="11">
        <v>0</v>
      </c>
      <c r="F52" s="11">
        <v>0</v>
      </c>
      <c r="G52" s="13">
        <v>0</v>
      </c>
      <c r="H52" s="13">
        <v>0</v>
      </c>
      <c r="I52" s="13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8">
        <v>0</v>
      </c>
      <c r="Y52" s="18">
        <v>0</v>
      </c>
      <c r="Z52" s="18">
        <v>55.56</v>
      </c>
      <c r="AA52" s="18">
        <v>0</v>
      </c>
    </row>
    <row r="53" spans="1:27" ht="12.75">
      <c r="A53" s="14" t="s">
        <v>122</v>
      </c>
      <c r="B53" s="12">
        <v>48</v>
      </c>
      <c r="C53" s="15"/>
      <c r="D53" s="11">
        <v>100</v>
      </c>
      <c r="E53" s="11">
        <v>0</v>
      </c>
      <c r="F53" s="11">
        <v>0</v>
      </c>
      <c r="G53" s="13">
        <v>0</v>
      </c>
      <c r="H53" s="13">
        <v>0</v>
      </c>
      <c r="I53" s="13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8">
        <v>0</v>
      </c>
      <c r="Y53" s="18">
        <v>0</v>
      </c>
      <c r="Z53" s="18">
        <v>0</v>
      </c>
      <c r="AA53" s="18">
        <v>0</v>
      </c>
    </row>
    <row r="54" spans="1:27" ht="12.75">
      <c r="A54" s="14" t="s">
        <v>128</v>
      </c>
      <c r="B54" s="10">
        <v>49</v>
      </c>
      <c r="C54" s="15"/>
      <c r="D54" s="11">
        <v>100</v>
      </c>
      <c r="E54" s="11">
        <v>0</v>
      </c>
      <c r="F54" s="11">
        <v>0</v>
      </c>
      <c r="G54" s="13">
        <v>0</v>
      </c>
      <c r="H54" s="13">
        <v>0</v>
      </c>
      <c r="I54" s="13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8">
        <v>0</v>
      </c>
      <c r="Y54" s="18">
        <v>0</v>
      </c>
      <c r="Z54" s="18">
        <v>0</v>
      </c>
      <c r="AA54" s="18">
        <v>44.44</v>
      </c>
    </row>
    <row r="55" spans="1:27" ht="12.75">
      <c r="A55" s="14" t="s">
        <v>129</v>
      </c>
      <c r="B55" s="10">
        <v>50</v>
      </c>
      <c r="C55" s="15"/>
      <c r="D55" s="11">
        <v>100</v>
      </c>
      <c r="E55" s="11">
        <v>0</v>
      </c>
      <c r="F55" s="11">
        <v>0</v>
      </c>
      <c r="G55" s="13">
        <v>0</v>
      </c>
      <c r="H55" s="13">
        <v>0</v>
      </c>
      <c r="I55" s="13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8">
        <v>0</v>
      </c>
      <c r="Y55" s="18">
        <v>0</v>
      </c>
      <c r="Z55" s="18">
        <v>0</v>
      </c>
      <c r="AA55" s="18">
        <v>111.11</v>
      </c>
    </row>
    <row r="56" spans="1:27" ht="12.75">
      <c r="A56" t="s">
        <v>122</v>
      </c>
      <c r="B56" s="12">
        <v>51</v>
      </c>
      <c r="C56" s="15"/>
      <c r="D56" s="11">
        <v>100</v>
      </c>
      <c r="E56" s="11">
        <v>0</v>
      </c>
      <c r="F56" s="11">
        <v>0</v>
      </c>
      <c r="G56" s="13">
        <v>0</v>
      </c>
      <c r="H56" s="13">
        <v>0</v>
      </c>
      <c r="I56" s="13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8">
        <v>0</v>
      </c>
      <c r="Y56" s="18">
        <v>0</v>
      </c>
      <c r="Z56" s="18">
        <v>0</v>
      </c>
      <c r="AA56" s="18">
        <v>0</v>
      </c>
    </row>
    <row r="57" spans="1:27" ht="12.75">
      <c r="A57" s="14" t="s">
        <v>181</v>
      </c>
      <c r="B57" s="10">
        <v>52</v>
      </c>
      <c r="C57" s="15"/>
      <c r="D57" s="11">
        <v>86.17</v>
      </c>
      <c r="E57" s="11">
        <v>0</v>
      </c>
      <c r="F57" s="11">
        <v>0</v>
      </c>
      <c r="G57" s="13">
        <v>0</v>
      </c>
      <c r="H57" s="13">
        <v>0</v>
      </c>
      <c r="I57" s="13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6">
        <v>0</v>
      </c>
      <c r="R57" s="16">
        <v>127000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8">
        <v>0</v>
      </c>
      <c r="Y57" s="18">
        <v>0</v>
      </c>
      <c r="Z57" s="18">
        <v>0</v>
      </c>
      <c r="AA57" s="18">
        <v>0</v>
      </c>
    </row>
    <row r="58" spans="1:27" ht="12.75">
      <c r="A58" t="s">
        <v>183</v>
      </c>
      <c r="B58" s="10">
        <v>53</v>
      </c>
      <c r="C58" s="15"/>
      <c r="D58" s="11">
        <v>100</v>
      </c>
      <c r="E58" s="11">
        <v>0</v>
      </c>
      <c r="F58" s="11">
        <v>0</v>
      </c>
      <c r="G58" s="13">
        <v>0</v>
      </c>
      <c r="H58" s="13">
        <v>0</v>
      </c>
      <c r="I58" s="13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100000</v>
      </c>
      <c r="X58" s="18">
        <v>0</v>
      </c>
      <c r="Y58" s="18">
        <v>0</v>
      </c>
      <c r="Z58" s="18">
        <v>0</v>
      </c>
      <c r="AA58" s="18">
        <v>0</v>
      </c>
    </row>
    <row r="59" spans="1:27" ht="12.75">
      <c r="A59" t="s">
        <v>182</v>
      </c>
      <c r="B59" s="12">
        <v>54</v>
      </c>
      <c r="C59" s="15"/>
      <c r="D59" s="11">
        <v>100</v>
      </c>
      <c r="E59" s="11">
        <v>0</v>
      </c>
      <c r="F59" s="11">
        <v>0</v>
      </c>
      <c r="G59" s="13">
        <v>0</v>
      </c>
      <c r="H59" s="13">
        <v>0</v>
      </c>
      <c r="I59" s="13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270000</v>
      </c>
      <c r="X59" s="18">
        <v>0</v>
      </c>
      <c r="Y59" s="18">
        <v>0</v>
      </c>
      <c r="Z59" s="18">
        <v>0</v>
      </c>
      <c r="AA59" s="18">
        <v>0</v>
      </c>
    </row>
    <row r="60" spans="1:27" ht="12.75">
      <c r="A60" s="14" t="s">
        <v>193</v>
      </c>
      <c r="B60" s="10">
        <v>55</v>
      </c>
      <c r="C60" s="15"/>
      <c r="D60" s="11">
        <v>99.8</v>
      </c>
      <c r="E60" s="11">
        <v>0</v>
      </c>
      <c r="F60" s="11">
        <v>0</v>
      </c>
      <c r="G60" s="13">
        <v>0</v>
      </c>
      <c r="H60" s="13">
        <v>0</v>
      </c>
      <c r="I60" s="13">
        <v>0</v>
      </c>
      <c r="J60" s="11">
        <v>21</v>
      </c>
      <c r="K60" s="11">
        <v>0</v>
      </c>
      <c r="L60" s="11">
        <v>0</v>
      </c>
      <c r="M60" s="11">
        <v>11.5</v>
      </c>
      <c r="N60" s="11">
        <v>0</v>
      </c>
      <c r="O60" s="11">
        <v>0</v>
      </c>
      <c r="P60" s="11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8">
        <v>0</v>
      </c>
      <c r="Y60" s="18">
        <v>0</v>
      </c>
      <c r="Z60" s="18">
        <v>0</v>
      </c>
      <c r="AA60" s="18">
        <v>0</v>
      </c>
    </row>
    <row r="61" spans="1:27" ht="12.75">
      <c r="A61" s="14" t="s">
        <v>122</v>
      </c>
      <c r="B61" s="10">
        <v>56</v>
      </c>
      <c r="D61" s="11">
        <v>100</v>
      </c>
      <c r="E61" s="11">
        <v>0</v>
      </c>
      <c r="F61" s="11">
        <v>0</v>
      </c>
      <c r="G61" s="13">
        <v>0</v>
      </c>
      <c r="H61" s="13">
        <v>0</v>
      </c>
      <c r="I61" s="13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8">
        <v>0</v>
      </c>
      <c r="Y61" s="18">
        <v>0</v>
      </c>
      <c r="Z61" s="18">
        <v>0</v>
      </c>
      <c r="AA61" s="18">
        <v>0</v>
      </c>
    </row>
    <row r="62" spans="1:27" ht="12.75">
      <c r="A62" s="14" t="s">
        <v>122</v>
      </c>
      <c r="B62" s="12">
        <v>57</v>
      </c>
      <c r="D62" s="11">
        <v>100</v>
      </c>
      <c r="E62" s="11">
        <v>0</v>
      </c>
      <c r="F62" s="11">
        <v>0</v>
      </c>
      <c r="G62" s="13">
        <v>0</v>
      </c>
      <c r="H62" s="13">
        <v>0</v>
      </c>
      <c r="I62" s="13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8">
        <v>0</v>
      </c>
      <c r="Y62" s="18">
        <v>0</v>
      </c>
      <c r="Z62" s="18">
        <v>0</v>
      </c>
      <c r="AA62" s="18">
        <v>0</v>
      </c>
    </row>
    <row r="63" spans="1:27" ht="12.75">
      <c r="A63" s="14" t="s">
        <v>122</v>
      </c>
      <c r="B63" s="10">
        <v>58</v>
      </c>
      <c r="D63" s="11">
        <v>100</v>
      </c>
      <c r="E63" s="11">
        <v>0</v>
      </c>
      <c r="F63" s="11">
        <v>0</v>
      </c>
      <c r="G63" s="13">
        <v>0</v>
      </c>
      <c r="H63" s="13">
        <v>0</v>
      </c>
      <c r="I63" s="13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8">
        <v>0</v>
      </c>
      <c r="Y63" s="18">
        <v>0</v>
      </c>
      <c r="Z63" s="18">
        <v>0</v>
      </c>
      <c r="AA63" s="18">
        <v>0</v>
      </c>
    </row>
    <row r="64" spans="1:27" ht="12.75">
      <c r="A64" s="14" t="s">
        <v>122</v>
      </c>
      <c r="B64" s="10">
        <v>59</v>
      </c>
      <c r="D64" s="11">
        <v>100</v>
      </c>
      <c r="E64" s="11">
        <v>0</v>
      </c>
      <c r="F64" s="11">
        <v>0</v>
      </c>
      <c r="G64" s="13">
        <v>0</v>
      </c>
      <c r="H64" s="13">
        <v>0</v>
      </c>
      <c r="I64" s="13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8">
        <v>0</v>
      </c>
      <c r="Y64" s="18">
        <v>0</v>
      </c>
      <c r="Z64" s="18">
        <v>0</v>
      </c>
      <c r="AA64" s="18">
        <v>0</v>
      </c>
    </row>
    <row r="65" spans="1:27" ht="12.75">
      <c r="A65" s="14" t="s">
        <v>122</v>
      </c>
      <c r="B65" s="12">
        <v>60</v>
      </c>
      <c r="D65" s="11">
        <v>100</v>
      </c>
      <c r="E65" s="11">
        <v>0</v>
      </c>
      <c r="F65" s="11">
        <v>0</v>
      </c>
      <c r="G65" s="13">
        <v>0</v>
      </c>
      <c r="H65" s="13">
        <v>0</v>
      </c>
      <c r="I65" s="13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8">
        <v>0</v>
      </c>
      <c r="Y65" s="18">
        <v>0</v>
      </c>
      <c r="Z65" s="18">
        <v>0</v>
      </c>
      <c r="AA65" s="18">
        <v>0</v>
      </c>
    </row>
    <row r="66" spans="1:27" ht="12.75">
      <c r="A66" s="14" t="s">
        <v>122</v>
      </c>
      <c r="B66" s="10">
        <v>61</v>
      </c>
      <c r="D66" s="11">
        <v>100</v>
      </c>
      <c r="E66" s="11">
        <v>0</v>
      </c>
      <c r="F66" s="11">
        <v>0</v>
      </c>
      <c r="G66" s="13">
        <v>0</v>
      </c>
      <c r="H66" s="13">
        <v>0</v>
      </c>
      <c r="I66" s="13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8">
        <v>0</v>
      </c>
      <c r="Y66" s="18">
        <v>0</v>
      </c>
      <c r="Z66" s="18">
        <v>0</v>
      </c>
      <c r="AA66" s="18">
        <v>0</v>
      </c>
    </row>
    <row r="67" spans="1:27" ht="12.75">
      <c r="A67" s="14" t="s">
        <v>122</v>
      </c>
      <c r="B67" s="10">
        <v>62</v>
      </c>
      <c r="D67" s="11">
        <v>100</v>
      </c>
      <c r="E67" s="11">
        <v>0</v>
      </c>
      <c r="F67" s="11">
        <v>0</v>
      </c>
      <c r="G67" s="13">
        <v>0</v>
      </c>
      <c r="H67" s="13">
        <v>0</v>
      </c>
      <c r="I67" s="13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8">
        <v>0</v>
      </c>
      <c r="Y67" s="18">
        <v>0</v>
      </c>
      <c r="Z67" s="18">
        <v>0</v>
      </c>
      <c r="AA67" s="18">
        <v>0</v>
      </c>
    </row>
    <row r="68" spans="1:27" ht="12.75">
      <c r="A68" s="14" t="s">
        <v>122</v>
      </c>
      <c r="B68" s="12">
        <v>63</v>
      </c>
      <c r="D68" s="11">
        <v>100</v>
      </c>
      <c r="E68" s="11">
        <v>0</v>
      </c>
      <c r="F68" s="11">
        <v>0</v>
      </c>
      <c r="G68" s="13">
        <v>0</v>
      </c>
      <c r="H68" s="13">
        <v>0</v>
      </c>
      <c r="I68" s="13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8">
        <v>0</v>
      </c>
      <c r="Y68" s="18">
        <v>0</v>
      </c>
      <c r="Z68" s="18">
        <v>0</v>
      </c>
      <c r="AA68" s="18">
        <v>0</v>
      </c>
    </row>
    <row r="69" spans="1:27" ht="12.75">
      <c r="A69" s="14" t="s">
        <v>122</v>
      </c>
      <c r="B69" s="10">
        <v>64</v>
      </c>
      <c r="D69" s="11">
        <v>100</v>
      </c>
      <c r="E69" s="11">
        <v>0</v>
      </c>
      <c r="F69" s="11">
        <v>0</v>
      </c>
      <c r="G69" s="13">
        <v>0</v>
      </c>
      <c r="H69" s="13">
        <v>0</v>
      </c>
      <c r="I69" s="13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8">
        <v>0</v>
      </c>
      <c r="Y69" s="18">
        <v>0</v>
      </c>
      <c r="Z69" s="18">
        <v>0</v>
      </c>
      <c r="AA69" s="18">
        <v>0</v>
      </c>
    </row>
    <row r="70" spans="1:27" ht="12.75">
      <c r="A70" s="14" t="s">
        <v>122</v>
      </c>
      <c r="B70" s="10">
        <v>65</v>
      </c>
      <c r="D70" s="11">
        <v>100</v>
      </c>
      <c r="E70" s="11">
        <v>0</v>
      </c>
      <c r="F70" s="11">
        <v>0</v>
      </c>
      <c r="G70" s="13">
        <v>0</v>
      </c>
      <c r="H70" s="13">
        <v>0</v>
      </c>
      <c r="I70" s="13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8">
        <v>0</v>
      </c>
      <c r="Y70" s="18">
        <v>0</v>
      </c>
      <c r="Z70" s="18">
        <v>0</v>
      </c>
      <c r="AA70" s="18">
        <v>0</v>
      </c>
    </row>
    <row r="71" spans="1:27" ht="12.75">
      <c r="A71" s="14" t="s">
        <v>122</v>
      </c>
      <c r="B71" s="12">
        <v>66</v>
      </c>
      <c r="D71" s="11">
        <v>100</v>
      </c>
      <c r="E71" s="11">
        <v>0</v>
      </c>
      <c r="F71" s="11">
        <v>0</v>
      </c>
      <c r="G71" s="13">
        <v>0</v>
      </c>
      <c r="H71" s="13">
        <v>0</v>
      </c>
      <c r="I71" s="13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8">
        <v>0</v>
      </c>
      <c r="Y71" s="18">
        <v>0</v>
      </c>
      <c r="Z71" s="18">
        <v>0</v>
      </c>
      <c r="AA71" s="18">
        <v>0</v>
      </c>
    </row>
    <row r="72" spans="1:27" ht="12.75">
      <c r="A72" s="14" t="s">
        <v>122</v>
      </c>
      <c r="B72" s="10">
        <v>67</v>
      </c>
      <c r="D72" s="11">
        <v>100</v>
      </c>
      <c r="E72" s="11">
        <v>0</v>
      </c>
      <c r="F72" s="11">
        <v>0</v>
      </c>
      <c r="G72" s="13">
        <v>0</v>
      </c>
      <c r="H72" s="13">
        <v>0</v>
      </c>
      <c r="I72" s="13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8">
        <v>0</v>
      </c>
      <c r="Y72" s="18">
        <v>0</v>
      </c>
      <c r="Z72" s="18">
        <v>0</v>
      </c>
      <c r="AA72" s="18">
        <v>0</v>
      </c>
    </row>
    <row r="73" spans="1:27" ht="12.75">
      <c r="A73" s="14" t="s">
        <v>122</v>
      </c>
      <c r="B73" s="10">
        <v>68</v>
      </c>
      <c r="D73" s="11">
        <v>100</v>
      </c>
      <c r="E73" s="11">
        <v>0</v>
      </c>
      <c r="F73" s="11">
        <v>0</v>
      </c>
      <c r="G73" s="13">
        <v>0</v>
      </c>
      <c r="H73" s="13">
        <v>0</v>
      </c>
      <c r="I73" s="13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8">
        <v>0</v>
      </c>
      <c r="Y73" s="18">
        <v>0</v>
      </c>
      <c r="Z73" s="18">
        <v>0</v>
      </c>
      <c r="AA73" s="18">
        <v>0</v>
      </c>
    </row>
    <row r="74" spans="1:27" ht="12.75">
      <c r="A74" s="14" t="s">
        <v>122</v>
      </c>
      <c r="B74" s="12">
        <v>69</v>
      </c>
      <c r="D74" s="11">
        <v>100</v>
      </c>
      <c r="E74" s="11">
        <v>0</v>
      </c>
      <c r="F74" s="11">
        <v>0</v>
      </c>
      <c r="G74" s="13">
        <v>0</v>
      </c>
      <c r="H74" s="13">
        <v>0</v>
      </c>
      <c r="I74" s="13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8">
        <v>0</v>
      </c>
      <c r="Y74" s="18">
        <v>0</v>
      </c>
      <c r="Z74" s="18">
        <v>0</v>
      </c>
      <c r="AA74" s="18">
        <v>0</v>
      </c>
    </row>
    <row r="75" spans="1:27" ht="12.75">
      <c r="A75" s="14" t="s">
        <v>122</v>
      </c>
      <c r="B75" s="10">
        <v>70</v>
      </c>
      <c r="D75" s="11">
        <v>100</v>
      </c>
      <c r="E75" s="11">
        <v>0</v>
      </c>
      <c r="F75" s="11">
        <v>0</v>
      </c>
      <c r="G75" s="13">
        <v>0</v>
      </c>
      <c r="H75" s="13">
        <v>0</v>
      </c>
      <c r="I75" s="13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8">
        <v>0</v>
      </c>
      <c r="Y75" s="18">
        <v>0</v>
      </c>
      <c r="Z75" s="18">
        <v>0</v>
      </c>
      <c r="AA75" s="18">
        <v>0</v>
      </c>
    </row>
    <row r="76" spans="1:27" ht="12.75">
      <c r="A76" s="14" t="s">
        <v>122</v>
      </c>
      <c r="B76" s="10">
        <v>71</v>
      </c>
      <c r="D76" s="11">
        <v>100</v>
      </c>
      <c r="E76" s="11">
        <v>0</v>
      </c>
      <c r="F76" s="11">
        <v>0</v>
      </c>
      <c r="G76" s="13">
        <v>0</v>
      </c>
      <c r="H76" s="13">
        <v>0</v>
      </c>
      <c r="I76" s="13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8">
        <v>0</v>
      </c>
      <c r="Y76" s="18">
        <v>0</v>
      </c>
      <c r="Z76" s="18">
        <v>0</v>
      </c>
      <c r="AA76" s="18">
        <v>0</v>
      </c>
    </row>
    <row r="77" spans="1:27" ht="12.75">
      <c r="A77" s="14" t="s">
        <v>122</v>
      </c>
      <c r="B77" s="12">
        <v>72</v>
      </c>
      <c r="D77" s="11">
        <v>100</v>
      </c>
      <c r="E77" s="11">
        <v>0</v>
      </c>
      <c r="F77" s="11">
        <v>0</v>
      </c>
      <c r="G77" s="13">
        <v>0</v>
      </c>
      <c r="H77" s="13">
        <v>0</v>
      </c>
      <c r="I77" s="13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8">
        <v>0</v>
      </c>
      <c r="Y77" s="18">
        <v>0</v>
      </c>
      <c r="Z77" s="18">
        <v>0</v>
      </c>
      <c r="AA77" s="18">
        <v>0</v>
      </c>
    </row>
    <row r="78" spans="1:27" ht="12.75">
      <c r="A78" s="14" t="s">
        <v>122</v>
      </c>
      <c r="B78" s="10">
        <v>73</v>
      </c>
      <c r="D78" s="11">
        <v>100</v>
      </c>
      <c r="E78" s="11">
        <v>0</v>
      </c>
      <c r="F78" s="11">
        <v>0</v>
      </c>
      <c r="G78" s="13">
        <v>0</v>
      </c>
      <c r="H78" s="13">
        <v>0</v>
      </c>
      <c r="I78" s="13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8">
        <v>0</v>
      </c>
      <c r="Y78" s="18">
        <v>0</v>
      </c>
      <c r="Z78" s="18">
        <v>0</v>
      </c>
      <c r="AA78" s="18">
        <v>0</v>
      </c>
    </row>
    <row r="79" spans="1:27" ht="12.75">
      <c r="A79" s="14" t="s">
        <v>122</v>
      </c>
      <c r="B79" s="12">
        <v>74</v>
      </c>
      <c r="D79" s="11">
        <v>100</v>
      </c>
      <c r="E79" s="11">
        <v>0</v>
      </c>
      <c r="F79" s="11">
        <v>0</v>
      </c>
      <c r="G79" s="13">
        <v>0</v>
      </c>
      <c r="H79" s="13">
        <v>0</v>
      </c>
      <c r="I79" s="13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8">
        <v>0</v>
      </c>
      <c r="Y79" s="18">
        <v>0</v>
      </c>
      <c r="Z79" s="18">
        <v>0</v>
      </c>
      <c r="AA79" s="18">
        <v>0</v>
      </c>
    </row>
    <row r="80" spans="1:27" ht="12.75">
      <c r="A80" s="14" t="s">
        <v>122</v>
      </c>
      <c r="B80" s="10">
        <v>75</v>
      </c>
      <c r="D80" s="11">
        <v>100</v>
      </c>
      <c r="E80" s="11">
        <v>0</v>
      </c>
      <c r="F80" s="11">
        <v>0</v>
      </c>
      <c r="G80" s="13">
        <v>0</v>
      </c>
      <c r="H80" s="13">
        <v>0</v>
      </c>
      <c r="I80" s="13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8">
        <v>0</v>
      </c>
      <c r="Y80" s="18">
        <v>0</v>
      </c>
      <c r="Z80" s="18">
        <v>0</v>
      </c>
      <c r="AA80" s="18">
        <v>0</v>
      </c>
    </row>
    <row r="81" spans="1:27" ht="12.75">
      <c r="A81" s="84" t="s">
        <v>130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9.28125" style="0" customWidth="1"/>
    <col min="3" max="3" width="10.28125" style="0" customWidth="1"/>
    <col min="4" max="4" width="12.00390625" style="0" customWidth="1"/>
    <col min="5" max="5" width="9.7109375" style="0" customWidth="1"/>
    <col min="6" max="6" width="9.00390625" style="0" customWidth="1"/>
    <col min="7" max="7" width="11.00390625" style="0" customWidth="1"/>
    <col min="18" max="18" width="10.28125" style="0" customWidth="1"/>
    <col min="19" max="20" width="10.00390625" style="0" customWidth="1"/>
    <col min="21" max="22" width="9.8515625" style="0" customWidth="1"/>
    <col min="23" max="23" width="10.140625" style="0" customWidth="1"/>
    <col min="24" max="28" width="10.7109375" style="0" customWidth="1"/>
    <col min="42" max="43" width="11.8515625" style="0" customWidth="1"/>
    <col min="44" max="44" width="12.57421875" style="0" customWidth="1"/>
    <col min="45" max="45" width="12.421875" style="0" customWidth="1"/>
    <col min="46" max="46" width="12.140625" style="0" customWidth="1"/>
    <col min="47" max="47" width="12.421875" style="0" customWidth="1"/>
    <col min="48" max="48" width="13.00390625" style="0" customWidth="1"/>
  </cols>
  <sheetData>
    <row r="1" spans="1:48" ht="13.5" thickBot="1">
      <c r="A1" s="19"/>
      <c r="B1" s="56"/>
      <c r="C1" s="20" t="s">
        <v>131</v>
      </c>
      <c r="D1" s="56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55"/>
      <c r="Z1" s="55"/>
      <c r="AA1" s="55"/>
      <c r="AB1" s="55"/>
      <c r="AC1" s="23"/>
      <c r="AD1" s="18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13.5" thickTop="1">
      <c r="A2" s="19"/>
      <c r="B2" s="19"/>
      <c r="C2" s="19"/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3"/>
      <c r="AD2" s="18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19"/>
      <c r="B3" s="19"/>
      <c r="C3" s="19"/>
      <c r="D3" s="1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3"/>
      <c r="AD3" s="18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19"/>
      <c r="B4" s="19"/>
      <c r="C4" s="19"/>
      <c r="D4" s="1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3"/>
      <c r="AD4" s="18"/>
      <c r="AE4" s="26">
        <f>COUNT(A14:A44)-1</f>
        <v>-1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5:48" ht="13.5" thickBot="1"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18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3.5" thickTop="1">
      <c r="A6" s="29"/>
      <c r="B6" s="54" t="s">
        <v>132</v>
      </c>
      <c r="C6" s="29" t="s">
        <v>133</v>
      </c>
      <c r="D6" s="29" t="s">
        <v>134</v>
      </c>
      <c r="E6" s="63" t="s">
        <v>135</v>
      </c>
      <c r="F6" s="31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2"/>
      <c r="Y6" s="31" t="s">
        <v>136</v>
      </c>
      <c r="Z6" s="31" t="s">
        <v>137</v>
      </c>
      <c r="AA6" s="31" t="s">
        <v>138</v>
      </c>
      <c r="AB6" s="60" t="s">
        <v>139</v>
      </c>
      <c r="AC6" s="33"/>
      <c r="AD6" s="18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3.5" thickBot="1">
      <c r="A7" s="34" t="s">
        <v>135</v>
      </c>
      <c r="B7" s="34" t="s">
        <v>140</v>
      </c>
      <c r="C7" s="34" t="s">
        <v>141</v>
      </c>
      <c r="D7" s="34" t="s">
        <v>142</v>
      </c>
      <c r="E7" s="64" t="s">
        <v>32</v>
      </c>
      <c r="F7" s="35" t="s">
        <v>33</v>
      </c>
      <c r="G7" s="35" t="s">
        <v>34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35" t="s">
        <v>40</v>
      </c>
      <c r="N7" s="35" t="s">
        <v>41</v>
      </c>
      <c r="O7" s="35" t="s">
        <v>42</v>
      </c>
      <c r="P7" s="35" t="s">
        <v>186</v>
      </c>
      <c r="Q7" s="35" t="s">
        <v>187</v>
      </c>
      <c r="R7" s="35" t="s">
        <v>43</v>
      </c>
      <c r="S7" s="35" t="s">
        <v>44</v>
      </c>
      <c r="T7" s="35" t="s">
        <v>45</v>
      </c>
      <c r="U7" s="35" t="s">
        <v>46</v>
      </c>
      <c r="V7" s="35" t="s">
        <v>47</v>
      </c>
      <c r="W7" s="35" t="s">
        <v>48</v>
      </c>
      <c r="X7" s="36" t="s">
        <v>49</v>
      </c>
      <c r="Y7" s="35" t="s">
        <v>143</v>
      </c>
      <c r="Z7" s="35" t="s">
        <v>143</v>
      </c>
      <c r="AA7" s="35" t="s">
        <v>144</v>
      </c>
      <c r="AB7" s="61" t="s">
        <v>144</v>
      </c>
      <c r="AC7" s="37" t="s">
        <v>145</v>
      </c>
      <c r="AD7" s="18" t="s">
        <v>146</v>
      </c>
      <c r="AE7" s="24" t="s">
        <v>147</v>
      </c>
      <c r="AF7" s="24" t="s">
        <v>35</v>
      </c>
      <c r="AG7" s="24" t="s">
        <v>36</v>
      </c>
      <c r="AH7" s="24" t="s">
        <v>148</v>
      </c>
      <c r="AI7" s="24" t="s">
        <v>149</v>
      </c>
      <c r="AJ7" s="24" t="s">
        <v>150</v>
      </c>
      <c r="AK7" s="24" t="s">
        <v>151</v>
      </c>
      <c r="AL7" s="24" t="s">
        <v>152</v>
      </c>
      <c r="AM7" s="24" t="s">
        <v>153</v>
      </c>
      <c r="AN7" s="24" t="s">
        <v>184</v>
      </c>
      <c r="AO7" s="24" t="s">
        <v>185</v>
      </c>
      <c r="AP7" s="24" t="s">
        <v>43</v>
      </c>
      <c r="AQ7" s="24" t="s">
        <v>44</v>
      </c>
      <c r="AR7" s="24" t="s">
        <v>45</v>
      </c>
      <c r="AS7" s="24" t="s">
        <v>46</v>
      </c>
      <c r="AT7" s="24" t="s">
        <v>47</v>
      </c>
      <c r="AU7" s="24" t="s">
        <v>48</v>
      </c>
      <c r="AV7" s="24" t="s">
        <v>49</v>
      </c>
    </row>
    <row r="8" spans="1:48" ht="13.5" thickTop="1">
      <c r="A8" s="38" t="str">
        <f>IF(ISBLANK(Input!$E13),"",Input!$E13)</f>
        <v>Limestone, High-Calcium</v>
      </c>
      <c r="B8" s="80">
        <f>IF(ISBLANK(Input!C13),0,Input!C13)</f>
        <v>0.4</v>
      </c>
      <c r="C8" s="47">
        <f>B8*(100/Input!$C$6)</f>
        <v>16</v>
      </c>
      <c r="D8" s="47">
        <f>(C8/10000)/(K8/1000000)</f>
        <v>42.10526315789474</v>
      </c>
      <c r="E8" s="39">
        <f>IF(ISBLANK(Input!$D13),100,LOOKUP(Input!$D13,Library!$B$6:$B$80,Library!D$6:D$80))</f>
        <v>100</v>
      </c>
      <c r="F8" s="39">
        <f>IF(ISBLANK(Input!$D13),1,LOOKUP(Input!$D13,Library!$B$6:$B$80,Library!E$6:E$80))</f>
        <v>0</v>
      </c>
      <c r="G8" s="39">
        <f>IF(ISBLANK(Input!$D13),1,LOOKUP(Input!$D13,Library!$B$6:$B$80,Library!F$6:F$80))</f>
        <v>0</v>
      </c>
      <c r="H8" s="39">
        <f>IF(ISBLANK(Input!$D13),1,LOOKUP(Input!$D13,Library!$B$6:$B$80,Library!G$6:G$80))</f>
        <v>0</v>
      </c>
      <c r="I8" s="39">
        <f>IF(ISBLANK(Input!$D13),1,LOOKUP(Input!$D13,Library!$B$6:$B$80,Library!H$6:H$80))</f>
        <v>0</v>
      </c>
      <c r="J8" s="39">
        <f>IF(ISBLANK(Input!$D13),1,LOOKUP(Input!$D13,Library!$B$6:$B$80,Library!I$6:I$80))</f>
        <v>0</v>
      </c>
      <c r="K8" s="39">
        <f>IF(ISBLANK(Input!$D13),1,LOOKUP(Input!$D13,Library!$B$6:$B$80,Library!J$6:J$80))</f>
        <v>38</v>
      </c>
      <c r="L8" s="39">
        <f>IF(ISBLANK(Input!$D13),1,LOOKUP(Input!$D13,Library!$B$6:$B$80,Library!K$6:K$80))</f>
        <v>0.02</v>
      </c>
      <c r="M8" s="39">
        <f>IF(ISBLANK(Input!$D13),1,LOOKUP(Input!$D13,Library!$B$6:$B$80,Library!L$6:L$80))</f>
        <v>0.12</v>
      </c>
      <c r="N8" s="39">
        <f>IF(ISBLANK(Input!$D13),1,LOOKUP(Input!$D13,Library!$B$6:$B$80,Library!M$6:M$80))</f>
        <v>2.06</v>
      </c>
      <c r="O8" s="39">
        <f>IF(ISBLANK(Input!$D13),1,LOOKUP(Input!$D13,Library!$B$6:$B$80,Library!N$6:N$80))</f>
        <v>0.04</v>
      </c>
      <c r="P8" s="39">
        <f>IF(ISBLANK(Input!$D13),1,LOOKUP(Input!$D13,Library!$B$6:$B$80,Library!O$6:O$80))</f>
        <v>0</v>
      </c>
      <c r="Q8" s="39">
        <f>IF(ISBLANK(Input!$D13),1,LOOKUP(Input!$D13,Library!$B$6:$B$80,Library!P$6:P$80))</f>
        <v>0</v>
      </c>
      <c r="R8" s="39">
        <f>IF(ISBLANK(Input!$D13),1,LOOKUP(Input!$D13,Library!$B$6:$B$80,Library!Q$6:Q$80))</f>
        <v>0</v>
      </c>
      <c r="S8" s="39">
        <f>IF(ISBLANK(Input!$D13),1,LOOKUP(Input!$D13,Library!$B$6:$B$80,Library!R$6:R$80))</f>
        <v>0</v>
      </c>
      <c r="T8" s="39">
        <f>IF(ISBLANK(Input!$D13),1,LOOKUP(Input!$D13,Library!$B$6:$B$80,Library!S$6:S$80))</f>
        <v>3500</v>
      </c>
      <c r="U8" s="39">
        <f>IF(ISBLANK(Input!$D13),1,LOOKUP(Input!$D13,Library!$B$6:$B$80,Library!T$6:T$80))</f>
        <v>0</v>
      </c>
      <c r="V8" s="39">
        <f>IF(ISBLANK(Input!$D13),1,LOOKUP(Input!$D13,Library!$B$6:$B$80,Library!U$6:U$80))</f>
        <v>0</v>
      </c>
      <c r="W8" s="39">
        <f>IF(ISBLANK(Input!$D13),1,LOOKUP(Input!$D13,Library!$B$6:$B$80,Library!V$6:V$80))</f>
        <v>0</v>
      </c>
      <c r="X8" s="39">
        <f>IF(ISBLANK(Input!$D13),1,LOOKUP(Input!$D13,Library!$B$6:$B$80,Library!W$6:W$80))</f>
        <v>0</v>
      </c>
      <c r="Y8" s="39">
        <f>IF(ISBLANK(Input!$D13),1,LOOKUP(Input!$D13,Library!$B$6:$B$80,Library!X$6:X$80))</f>
        <v>0</v>
      </c>
      <c r="Z8" s="39">
        <f>IF(ISBLANK(Input!$D13),1,LOOKUP(Input!$D13,Library!$B$6:$B$80,Library!Y$6:Y$80))</f>
        <v>0</v>
      </c>
      <c r="AA8" s="39">
        <f>IF(ISBLANK(Input!$D13),1,LOOKUP(Input!$D13,Library!$B$6:$B$80,Library!Z$6:Z$80))</f>
        <v>0</v>
      </c>
      <c r="AB8" s="39">
        <f>IF(ISBLANK(Input!$D13),1,LOOKUP(Input!$D13,Library!$B$6:$B$80,Library!AA$6:AA$80))</f>
        <v>0</v>
      </c>
      <c r="AC8" s="40">
        <f aca="true" t="shared" si="0" ref="AC8:AC14">D8/100</f>
        <v>0.4210526315789474</v>
      </c>
      <c r="AD8" s="77">
        <f aca="true" t="shared" si="1" ref="AD8:AV8">PRODUCT($AC8,F8)</f>
        <v>0</v>
      </c>
      <c r="AE8" s="77">
        <f t="shared" si="1"/>
        <v>0</v>
      </c>
      <c r="AF8" s="77">
        <f t="shared" si="1"/>
        <v>0</v>
      </c>
      <c r="AG8" s="77">
        <f t="shared" si="1"/>
        <v>0</v>
      </c>
      <c r="AH8" s="77">
        <f t="shared" si="1"/>
        <v>0</v>
      </c>
      <c r="AI8" s="77">
        <f t="shared" si="1"/>
        <v>16</v>
      </c>
      <c r="AJ8" s="77">
        <f t="shared" si="1"/>
        <v>0.008421052631578949</v>
      </c>
      <c r="AK8" s="77">
        <f t="shared" si="1"/>
        <v>0.05052631578947368</v>
      </c>
      <c r="AL8" s="77">
        <f t="shared" si="1"/>
        <v>0.8673684210526317</v>
      </c>
      <c r="AM8" s="77">
        <f t="shared" si="1"/>
        <v>0.016842105263157898</v>
      </c>
      <c r="AN8" s="77">
        <f t="shared" si="1"/>
        <v>0</v>
      </c>
      <c r="AO8" s="77">
        <f t="shared" si="1"/>
        <v>0</v>
      </c>
      <c r="AP8" s="77">
        <f t="shared" si="1"/>
        <v>0</v>
      </c>
      <c r="AQ8" s="77">
        <f t="shared" si="1"/>
        <v>0</v>
      </c>
      <c r="AR8" s="77">
        <f t="shared" si="1"/>
        <v>1473.6842105263158</v>
      </c>
      <c r="AS8" s="77">
        <f t="shared" si="1"/>
        <v>0</v>
      </c>
      <c r="AT8" s="77">
        <f t="shared" si="1"/>
        <v>0</v>
      </c>
      <c r="AU8" s="77">
        <f t="shared" si="1"/>
        <v>0</v>
      </c>
      <c r="AV8" s="77">
        <f t="shared" si="1"/>
        <v>0</v>
      </c>
    </row>
    <row r="9" spans="1:48" ht="12.75">
      <c r="A9" s="38" t="str">
        <f>IF(ISBLANK(Input!$E14),"",Input!$E14)</f>
        <v>Dicalcium, Phosphate</v>
      </c>
      <c r="B9" s="80">
        <f>IF(ISBLANK(Input!C14),0,Input!C14)</f>
        <v>0.005</v>
      </c>
      <c r="C9" s="47">
        <f>B9*(100/Input!$C$6)</f>
        <v>0.2</v>
      </c>
      <c r="D9" s="47">
        <f>(C9/10000)/(L9/1000000)</f>
        <v>1.0362694300518134</v>
      </c>
      <c r="E9" s="39">
        <f>IF(ISBLANK(Input!$D14),100,LOOKUP(Input!$D14,Library!$B$6:$B$80,Library!D$6:D$80))</f>
        <v>97</v>
      </c>
      <c r="F9" s="39">
        <f>IF(ISBLANK(Input!$D14),1,LOOKUP(Input!$D14,Library!$B$6:$B$80,Library!E$6:E$80))</f>
        <v>0</v>
      </c>
      <c r="G9" s="39">
        <f>IF(ISBLANK(Input!$D14),1,LOOKUP(Input!$D14,Library!$B$6:$B$80,Library!F$6:F$80))</f>
        <v>0</v>
      </c>
      <c r="H9" s="39">
        <f>IF(ISBLANK(Input!$D14),1,LOOKUP(Input!$D14,Library!$B$6:$B$80,Library!G$6:G$80))</f>
        <v>0</v>
      </c>
      <c r="I9" s="39">
        <f>IF(ISBLANK(Input!$D14),1,LOOKUP(Input!$D14,Library!$B$6:$B$80,Library!H$6:H$80))</f>
        <v>0</v>
      </c>
      <c r="J9" s="39">
        <f>IF(ISBLANK(Input!$D14),1,LOOKUP(Input!$D14,Library!$B$6:$B$80,Library!I$6:I$80))</f>
        <v>0</v>
      </c>
      <c r="K9" s="39">
        <f>IF(ISBLANK(Input!$D14),1,LOOKUP(Input!$D14,Library!$B$6:$B$80,Library!J$6:J$80))</f>
        <v>22</v>
      </c>
      <c r="L9" s="39">
        <f>IF(ISBLANK(Input!$D14),1,LOOKUP(Input!$D14,Library!$B$6:$B$80,Library!K$6:K$80))</f>
        <v>19.3</v>
      </c>
      <c r="M9" s="39">
        <f>IF(ISBLANK(Input!$D14),1,LOOKUP(Input!$D14,Library!$B$6:$B$80,Library!L$6:L$80))</f>
        <v>0.07</v>
      </c>
      <c r="N9" s="39">
        <f>IF(ISBLANK(Input!$D14),1,LOOKUP(Input!$D14,Library!$B$6:$B$80,Library!M$6:M$80))</f>
        <v>0.59</v>
      </c>
      <c r="O9" s="39">
        <f>IF(ISBLANK(Input!$D14),1,LOOKUP(Input!$D14,Library!$B$6:$B$80,Library!N$6:N$80))</f>
        <v>1.14</v>
      </c>
      <c r="P9" s="39">
        <f>IF(ISBLANK(Input!$D14),1,LOOKUP(Input!$D14,Library!$B$6:$B$80,Library!O$6:O$80))</f>
        <v>0.05</v>
      </c>
      <c r="Q9" s="39">
        <f>IF(ISBLANK(Input!$D14),1,LOOKUP(Input!$D14,Library!$B$6:$B$80,Library!P$6:P$80))</f>
        <v>0</v>
      </c>
      <c r="R9" s="39">
        <f>IF(ISBLANK(Input!$D14),1,LOOKUP(Input!$D14,Library!$B$6:$B$80,Library!Q$6:Q$80))</f>
        <v>10</v>
      </c>
      <c r="S9" s="39">
        <f>IF(ISBLANK(Input!$D14),1,LOOKUP(Input!$D14,Library!$B$6:$B$80,Library!R$6:R$80))</f>
        <v>10</v>
      </c>
      <c r="T9" s="39">
        <f>IF(ISBLANK(Input!$D14),1,LOOKUP(Input!$D14,Library!$B$6:$B$80,Library!S$6:S$80))</f>
        <v>14400</v>
      </c>
      <c r="U9" s="39">
        <f>IF(ISBLANK(Input!$D14),1,LOOKUP(Input!$D14,Library!$B$6:$B$80,Library!T$6:T$80))</f>
        <v>0</v>
      </c>
      <c r="V9" s="39">
        <f>IF(ISBLANK(Input!$D14),1,LOOKUP(Input!$D14,Library!$B$6:$B$80,Library!U$6:U$80))</f>
        <v>300</v>
      </c>
      <c r="W9" s="39">
        <f>IF(ISBLANK(Input!$D14),1,LOOKUP(Input!$D14,Library!$B$6:$B$80,Library!V$6:V$80))</f>
        <v>0</v>
      </c>
      <c r="X9" s="39">
        <f>IF(ISBLANK(Input!$D14),1,LOOKUP(Input!$D14,Library!$B$6:$B$80,Library!W$6:W$80))</f>
        <v>100</v>
      </c>
      <c r="Y9" s="39">
        <f>IF(ISBLANK(Input!$D14),1,LOOKUP(Input!$D14,Library!$B$6:$B$80,Library!X$6:X$80))</f>
        <v>0</v>
      </c>
      <c r="Z9" s="39">
        <f>IF(ISBLANK(Input!$D14),1,LOOKUP(Input!$D14,Library!$B$6:$B$80,Library!Y$6:Y$80))</f>
        <v>0</v>
      </c>
      <c r="AA9" s="39">
        <f>IF(ISBLANK(Input!$D14),1,LOOKUP(Input!$D14,Library!$B$6:$B$80,Library!Z$6:Z$80))</f>
        <v>0</v>
      </c>
      <c r="AB9" s="39">
        <f>IF(ISBLANK(Input!$D14),1,LOOKUP(Input!$D14,Library!$B$6:$B$80,Library!AA$6:AA$80))</f>
        <v>0</v>
      </c>
      <c r="AC9" s="40">
        <f t="shared" si="0"/>
        <v>0.010362694300518133</v>
      </c>
      <c r="AD9" s="77">
        <f aca="true" t="shared" si="2" ref="AD9:AM13">PRODUCT($AC9,F9)</f>
        <v>0</v>
      </c>
      <c r="AE9" s="77">
        <f t="shared" si="2"/>
        <v>0</v>
      </c>
      <c r="AF9" s="77">
        <f t="shared" si="2"/>
        <v>0</v>
      </c>
      <c r="AG9" s="77">
        <f t="shared" si="2"/>
        <v>0</v>
      </c>
      <c r="AH9" s="77">
        <f t="shared" si="2"/>
        <v>0</v>
      </c>
      <c r="AI9" s="77">
        <f t="shared" si="2"/>
        <v>0.22797927461139894</v>
      </c>
      <c r="AJ9" s="77">
        <f t="shared" si="2"/>
        <v>0.19999999999999998</v>
      </c>
      <c r="AK9" s="77">
        <f t="shared" si="2"/>
        <v>0.0007253886010362694</v>
      </c>
      <c r="AL9" s="77">
        <f t="shared" si="2"/>
        <v>0.006113989637305698</v>
      </c>
      <c r="AM9" s="77">
        <f t="shared" si="2"/>
        <v>0.011813471502590671</v>
      </c>
      <c r="AN9" s="77">
        <f aca="true" t="shared" si="3" ref="AN9:AN24">PRODUCT($AC9,P9)</f>
        <v>0.0005181347150259067</v>
      </c>
      <c r="AO9" s="77">
        <f aca="true" t="shared" si="4" ref="AO9:AO24">PRODUCT($AC9,Q9)</f>
        <v>0</v>
      </c>
      <c r="AP9" s="77">
        <f aca="true" t="shared" si="5" ref="AP9:AP24">PRODUCT($AC9,R9)</f>
        <v>0.10362694300518133</v>
      </c>
      <c r="AQ9" s="77">
        <f aca="true" t="shared" si="6" ref="AQ9:AQ24">PRODUCT($AC9,S9)</f>
        <v>0.10362694300518133</v>
      </c>
      <c r="AR9" s="77">
        <f aca="true" t="shared" si="7" ref="AR9:AR24">PRODUCT($AC9,T9)</f>
        <v>149.22279792746113</v>
      </c>
      <c r="AS9" s="77">
        <f aca="true" t="shared" si="8" ref="AS9:AS24">PRODUCT($AC9,U9)</f>
        <v>0</v>
      </c>
      <c r="AT9" s="77">
        <f aca="true" t="shared" si="9" ref="AT9:AT24">PRODUCT($AC9,V9)</f>
        <v>3.10880829015544</v>
      </c>
      <c r="AU9" s="77">
        <f aca="true" t="shared" si="10" ref="AU9:AU24">PRODUCT($AC9,W9)</f>
        <v>0</v>
      </c>
      <c r="AV9" s="77">
        <f aca="true" t="shared" si="11" ref="AV9:AV24">PRODUCT($AC9,X9)</f>
        <v>1.0362694300518134</v>
      </c>
    </row>
    <row r="10" spans="1:48" ht="12.75">
      <c r="A10" s="38" t="str">
        <f>IF(ISBLANK(Input!$E15),"",Input!$E15)</f>
        <v>Potassium, Chloride</v>
      </c>
      <c r="B10" s="80">
        <f>IF(ISBLANK(Input!C15),0,Input!C15)</f>
        <v>0.1</v>
      </c>
      <c r="C10" s="47">
        <f>B10*(100/Input!$C$6)</f>
        <v>4</v>
      </c>
      <c r="D10" s="47">
        <f>(C10/10000)/(M10/1000000)</f>
        <v>8</v>
      </c>
      <c r="E10" s="39">
        <f>IF(ISBLANK(Input!$D15),100,LOOKUP(Input!$D15,Library!$B$6:$B$80,Library!D$6:D$80))</f>
        <v>100</v>
      </c>
      <c r="F10" s="39">
        <f>IF(ISBLANK(Input!$D15),1,LOOKUP(Input!$D15,Library!$B$6:$B$80,Library!E$6:E$80))</f>
        <v>0</v>
      </c>
      <c r="G10" s="39">
        <f>IF(ISBLANK(Input!$D15),1,LOOKUP(Input!$D15,Library!$B$6:$B$80,Library!F$6:F$80))</f>
        <v>0</v>
      </c>
      <c r="H10" s="39">
        <f>IF(ISBLANK(Input!$D15),1,LOOKUP(Input!$D15,Library!$B$6:$B$80,Library!G$6:G$80))</f>
        <v>0</v>
      </c>
      <c r="I10" s="39">
        <f>IF(ISBLANK(Input!$D15),1,LOOKUP(Input!$D15,Library!$B$6:$B$80,Library!H$6:H$80))</f>
        <v>0</v>
      </c>
      <c r="J10" s="39">
        <f>IF(ISBLANK(Input!$D15),1,LOOKUP(Input!$D15,Library!$B$6:$B$80,Library!I$6:I$80))</f>
        <v>0</v>
      </c>
      <c r="K10" s="39">
        <f>IF(ISBLANK(Input!$D15),1,LOOKUP(Input!$D15,Library!$B$6:$B$80,Library!J$6:J$80))</f>
        <v>0.05</v>
      </c>
      <c r="L10" s="39">
        <f>IF(ISBLANK(Input!$D15),1,LOOKUP(Input!$D15,Library!$B$6:$B$80,Library!K$6:K$80))</f>
        <v>0</v>
      </c>
      <c r="M10" s="39">
        <f>IF(ISBLANK(Input!$D15),1,LOOKUP(Input!$D15,Library!$B$6:$B$80,Library!L$6:L$80))</f>
        <v>50</v>
      </c>
      <c r="N10" s="39">
        <f>IF(ISBLANK(Input!$D15),1,LOOKUP(Input!$D15,Library!$B$6:$B$80,Library!M$6:M$80))</f>
        <v>0.34</v>
      </c>
      <c r="O10" s="39">
        <f>IF(ISBLANK(Input!$D15),1,LOOKUP(Input!$D15,Library!$B$6:$B$80,Library!N$6:N$80))</f>
        <v>0.45</v>
      </c>
      <c r="P10" s="39">
        <f>IF(ISBLANK(Input!$D15),1,LOOKUP(Input!$D15,Library!$B$6:$B$80,Library!O$6:O$80))</f>
        <v>1</v>
      </c>
      <c r="Q10" s="39">
        <f>IF(ISBLANK(Input!$D15),1,LOOKUP(Input!$D15,Library!$B$6:$B$80,Library!P$6:P$80))</f>
        <v>47.3</v>
      </c>
      <c r="R10" s="39">
        <f>IF(ISBLANK(Input!$D15),1,LOOKUP(Input!$D15,Library!$B$6:$B$80,Library!Q$6:Q$80))</f>
        <v>0</v>
      </c>
      <c r="S10" s="39">
        <f>IF(ISBLANK(Input!$D15),1,LOOKUP(Input!$D15,Library!$B$6:$B$80,Library!R$6:R$80))</f>
        <v>0</v>
      </c>
      <c r="T10" s="39">
        <f>IF(ISBLANK(Input!$D15),1,LOOKUP(Input!$D15,Library!$B$6:$B$80,Library!S$6:S$80))</f>
        <v>600</v>
      </c>
      <c r="U10" s="39">
        <f>IF(ISBLANK(Input!$D15),1,LOOKUP(Input!$D15,Library!$B$6:$B$80,Library!T$6:T$80))</f>
        <v>0</v>
      </c>
      <c r="V10" s="39">
        <f>IF(ISBLANK(Input!$D15),1,LOOKUP(Input!$D15,Library!$B$6:$B$80,Library!U$6:U$80))</f>
        <v>0</v>
      </c>
      <c r="W10" s="39">
        <f>IF(ISBLANK(Input!$D15),1,LOOKUP(Input!$D15,Library!$B$6:$B$80,Library!V$6:V$80))</f>
        <v>0</v>
      </c>
      <c r="X10" s="39">
        <f>IF(ISBLANK(Input!$D15),1,LOOKUP(Input!$D15,Library!$B$6:$B$80,Library!W$6:W$80))</f>
        <v>0</v>
      </c>
      <c r="Y10" s="39">
        <f>IF(ISBLANK(Input!$D15),1,LOOKUP(Input!$D15,Library!$B$6:$B$80,Library!X$6:X$80))</f>
        <v>0</v>
      </c>
      <c r="Z10" s="39">
        <f>IF(ISBLANK(Input!$D15),1,LOOKUP(Input!$D15,Library!$B$6:$B$80,Library!Y$6:Y$80))</f>
        <v>0</v>
      </c>
      <c r="AA10" s="39">
        <f>IF(ISBLANK(Input!$D15),1,LOOKUP(Input!$D15,Library!$B$6:$B$80,Library!Z$6:Z$80))</f>
        <v>0</v>
      </c>
      <c r="AB10" s="39">
        <f>IF(ISBLANK(Input!$D15),1,LOOKUP(Input!$D15,Library!$B$6:$B$80,Library!AA$6:AA$80))</f>
        <v>0</v>
      </c>
      <c r="AC10" s="40">
        <f t="shared" si="0"/>
        <v>0.08</v>
      </c>
      <c r="AD10" s="77">
        <f t="shared" si="2"/>
        <v>0</v>
      </c>
      <c r="AE10" s="77">
        <f t="shared" si="2"/>
        <v>0</v>
      </c>
      <c r="AF10" s="77">
        <f t="shared" si="2"/>
        <v>0</v>
      </c>
      <c r="AG10" s="77">
        <f t="shared" si="2"/>
        <v>0</v>
      </c>
      <c r="AH10" s="77">
        <f t="shared" si="2"/>
        <v>0</v>
      </c>
      <c r="AI10" s="77">
        <f t="shared" si="2"/>
        <v>0.004</v>
      </c>
      <c r="AJ10" s="77">
        <f t="shared" si="2"/>
        <v>0</v>
      </c>
      <c r="AK10" s="77">
        <f t="shared" si="2"/>
        <v>4</v>
      </c>
      <c r="AL10" s="77">
        <f t="shared" si="2"/>
        <v>0.027200000000000002</v>
      </c>
      <c r="AM10" s="77">
        <f t="shared" si="2"/>
        <v>0.036000000000000004</v>
      </c>
      <c r="AN10" s="77">
        <f t="shared" si="3"/>
        <v>0.08</v>
      </c>
      <c r="AO10" s="77">
        <f t="shared" si="4"/>
        <v>3.784</v>
      </c>
      <c r="AP10" s="77">
        <f t="shared" si="5"/>
        <v>0</v>
      </c>
      <c r="AQ10" s="77">
        <f t="shared" si="6"/>
        <v>0</v>
      </c>
      <c r="AR10" s="77">
        <f t="shared" si="7"/>
        <v>48</v>
      </c>
      <c r="AS10" s="77">
        <f t="shared" si="8"/>
        <v>0</v>
      </c>
      <c r="AT10" s="77">
        <f t="shared" si="9"/>
        <v>0</v>
      </c>
      <c r="AU10" s="77">
        <f t="shared" si="10"/>
        <v>0</v>
      </c>
      <c r="AV10" s="77">
        <f t="shared" si="11"/>
        <v>0</v>
      </c>
    </row>
    <row r="11" spans="1:48" ht="12.75">
      <c r="A11" s="38" t="str">
        <f>IF(ISBLANK(Input!$E16),"",Input!$E16)</f>
        <v>Magnesium, Oxide</v>
      </c>
      <c r="B11" s="80">
        <f>IF(ISBLANK(Input!C16),0,Input!C16)</f>
        <v>0.05</v>
      </c>
      <c r="C11" s="47">
        <f>B11*(100/Input!$C$6)</f>
        <v>2</v>
      </c>
      <c r="D11" s="47">
        <f>(C11/10000)/(N11/1000000)</f>
        <v>3.5587188612099645</v>
      </c>
      <c r="E11" s="39">
        <f>IF(ISBLANK(Input!$D16),100,LOOKUP(Input!$D16,Library!$B$6:$B$80,Library!D$6:D$80))</f>
        <v>98</v>
      </c>
      <c r="F11" s="39">
        <f>IF(ISBLANK(Input!$D16),1,LOOKUP(Input!$D16,Library!$B$6:$B$80,Library!E$6:E$80))</f>
        <v>0</v>
      </c>
      <c r="G11" s="39">
        <f>IF(ISBLANK(Input!$D16),1,LOOKUP(Input!$D16,Library!$B$6:$B$80,Library!F$6:F$80))</f>
        <v>0</v>
      </c>
      <c r="H11" s="39">
        <f>IF(ISBLANK(Input!$D16),1,LOOKUP(Input!$D16,Library!$B$6:$B$80,Library!G$6:G$80))</f>
        <v>0</v>
      </c>
      <c r="I11" s="39">
        <f>IF(ISBLANK(Input!$D16),1,LOOKUP(Input!$D16,Library!$B$6:$B$80,Library!H$6:H$80))</f>
        <v>0</v>
      </c>
      <c r="J11" s="39">
        <f>IF(ISBLANK(Input!$D16),1,LOOKUP(Input!$D16,Library!$B$6:$B$80,Library!I$6:I$80))</f>
        <v>0</v>
      </c>
      <c r="K11" s="39">
        <f>IF(ISBLANK(Input!$D16),1,LOOKUP(Input!$D16,Library!$B$6:$B$80,Library!J$6:J$80))</f>
        <v>3.07</v>
      </c>
      <c r="L11" s="39">
        <f>IF(ISBLANK(Input!$D16),1,LOOKUP(Input!$D16,Library!$B$6:$B$80,Library!K$6:K$80))</f>
        <v>0</v>
      </c>
      <c r="M11" s="39">
        <f>IF(ISBLANK(Input!$D16),1,LOOKUP(Input!$D16,Library!$B$6:$B$80,Library!L$6:L$80))</f>
        <v>0</v>
      </c>
      <c r="N11" s="39">
        <f>IF(ISBLANK(Input!$D16),1,LOOKUP(Input!$D16,Library!$B$6:$B$80,Library!M$6:M$80))</f>
        <v>56.2</v>
      </c>
      <c r="O11" s="39">
        <f>IF(ISBLANK(Input!$D16),1,LOOKUP(Input!$D16,Library!$B$6:$B$80,Library!N$6:N$80))</f>
        <v>0</v>
      </c>
      <c r="P11" s="39">
        <f>IF(ISBLANK(Input!$D16),1,LOOKUP(Input!$D16,Library!$B$6:$B$80,Library!O$6:O$80))</f>
        <v>0</v>
      </c>
      <c r="Q11" s="39">
        <f>IF(ISBLANK(Input!$D16),1,LOOKUP(Input!$D16,Library!$B$6:$B$80,Library!P$6:P$80))</f>
        <v>0</v>
      </c>
      <c r="R11" s="39">
        <f>IF(ISBLANK(Input!$D16),1,LOOKUP(Input!$D16,Library!$B$6:$B$80,Library!Q$6:Q$80))</f>
        <v>0</v>
      </c>
      <c r="S11" s="39">
        <f>IF(ISBLANK(Input!$D16),1,LOOKUP(Input!$D16,Library!$B$6:$B$80,Library!R$6:R$80))</f>
        <v>0</v>
      </c>
      <c r="T11" s="39">
        <f>IF(ISBLANK(Input!$D16),1,LOOKUP(Input!$D16,Library!$B$6:$B$80,Library!S$6:S$80))</f>
        <v>0</v>
      </c>
      <c r="U11" s="39">
        <f>IF(ISBLANK(Input!$D16),1,LOOKUP(Input!$D16,Library!$B$6:$B$80,Library!T$6:T$80))</f>
        <v>0</v>
      </c>
      <c r="V11" s="39">
        <f>IF(ISBLANK(Input!$D16),1,LOOKUP(Input!$D16,Library!$B$6:$B$80,Library!U$6:U$80))</f>
        <v>100</v>
      </c>
      <c r="W11" s="39">
        <f>IF(ISBLANK(Input!$D16),1,LOOKUP(Input!$D16,Library!$B$6:$B$80,Library!V$6:V$80))</f>
        <v>0</v>
      </c>
      <c r="X11" s="39">
        <f>IF(ISBLANK(Input!$D16),1,LOOKUP(Input!$D16,Library!$B$6:$B$80,Library!W$6:W$80))</f>
        <v>0</v>
      </c>
      <c r="Y11" s="39">
        <f>IF(ISBLANK(Input!$D16),1,LOOKUP(Input!$D16,Library!$B$6:$B$80,Library!X$6:X$80))</f>
        <v>0</v>
      </c>
      <c r="Z11" s="39">
        <f>IF(ISBLANK(Input!$D16),1,LOOKUP(Input!$D16,Library!$B$6:$B$80,Library!Y$6:Y$80))</f>
        <v>0</v>
      </c>
      <c r="AA11" s="39">
        <f>IF(ISBLANK(Input!$D16),1,LOOKUP(Input!$D16,Library!$B$6:$B$80,Library!Z$6:Z$80))</f>
        <v>0</v>
      </c>
      <c r="AB11" s="39">
        <f>IF(ISBLANK(Input!$D16),1,LOOKUP(Input!$D16,Library!$B$6:$B$80,Library!AA$6:AA$80))</f>
        <v>0</v>
      </c>
      <c r="AC11" s="40">
        <f t="shared" si="0"/>
        <v>0.03558718861209965</v>
      </c>
      <c r="AD11" s="77">
        <f t="shared" si="2"/>
        <v>0</v>
      </c>
      <c r="AE11" s="77">
        <f t="shared" si="2"/>
        <v>0</v>
      </c>
      <c r="AF11" s="77">
        <f t="shared" si="2"/>
        <v>0</v>
      </c>
      <c r="AG11" s="77">
        <f t="shared" si="2"/>
        <v>0</v>
      </c>
      <c r="AH11" s="77">
        <f t="shared" si="2"/>
        <v>0</v>
      </c>
      <c r="AI11" s="77">
        <f t="shared" si="2"/>
        <v>0.1092526690391459</v>
      </c>
      <c r="AJ11" s="77">
        <f t="shared" si="2"/>
        <v>0</v>
      </c>
      <c r="AK11" s="77">
        <f t="shared" si="2"/>
        <v>0</v>
      </c>
      <c r="AL11" s="77">
        <f t="shared" si="2"/>
        <v>2.0000000000000004</v>
      </c>
      <c r="AM11" s="77">
        <f t="shared" si="2"/>
        <v>0</v>
      </c>
      <c r="AN11" s="77">
        <f t="shared" si="3"/>
        <v>0</v>
      </c>
      <c r="AO11" s="77">
        <f t="shared" si="4"/>
        <v>0</v>
      </c>
      <c r="AP11" s="77">
        <f t="shared" si="5"/>
        <v>0</v>
      </c>
      <c r="AQ11" s="77">
        <f t="shared" si="6"/>
        <v>0</v>
      </c>
      <c r="AR11" s="77">
        <f t="shared" si="7"/>
        <v>0</v>
      </c>
      <c r="AS11" s="77">
        <f t="shared" si="8"/>
        <v>0</v>
      </c>
      <c r="AT11" s="77">
        <f t="shared" si="9"/>
        <v>3.558718861209965</v>
      </c>
      <c r="AU11" s="77">
        <f t="shared" si="10"/>
        <v>0</v>
      </c>
      <c r="AV11" s="77">
        <f t="shared" si="11"/>
        <v>0</v>
      </c>
    </row>
    <row r="12" spans="1:48" ht="12.75">
      <c r="A12" s="38" t="str">
        <f>IF(ISBLANK(Input!$E17),"",Input!$E17)</f>
        <v>Ammonium, Sulfate</v>
      </c>
      <c r="B12" s="80">
        <f>IF(ISBLANK(Input!C17),0,Input!C17)</f>
        <v>0.02</v>
      </c>
      <c r="C12" s="47">
        <f>B12*(100/Input!$C$6)</f>
        <v>0.8</v>
      </c>
      <c r="D12" s="47">
        <f>(C12/10000)/(12/1000000)</f>
        <v>6.666666666666667</v>
      </c>
      <c r="E12" s="39">
        <f>IF(ISBLANK(Input!$D17),100,LOOKUP(Input!$D17,Library!$B$6:$B$80,Library!D$6:D$80))</f>
        <v>100</v>
      </c>
      <c r="F12" s="39">
        <f>IF(ISBLANK(Input!$D17),1,LOOKUP(Input!$D17,Library!$B$6:$B$80,Library!E$6:E$80))</f>
        <v>134.1</v>
      </c>
      <c r="G12" s="39">
        <f>IF(ISBLANK(Input!$D17),1,LOOKUP(Input!$D17,Library!$B$6:$B$80,Library!F$6:F$80))</f>
        <v>100</v>
      </c>
      <c r="H12" s="39">
        <f>IF(ISBLANK(Input!$D17),1,LOOKUP(Input!$D17,Library!$B$6:$B$80,Library!G$6:G$80))</f>
        <v>0</v>
      </c>
      <c r="I12" s="39">
        <f>IF(ISBLANK(Input!$D17),1,LOOKUP(Input!$D17,Library!$B$6:$B$80,Library!H$6:H$80))</f>
        <v>0</v>
      </c>
      <c r="J12" s="39">
        <f>IF(ISBLANK(Input!$D17),1,LOOKUP(Input!$D17,Library!$B$6:$B$80,Library!I$6:I$80))</f>
        <v>0</v>
      </c>
      <c r="K12" s="39">
        <f>IF(ISBLANK(Input!$D17),1,LOOKUP(Input!$D17,Library!$B$6:$B$80,Library!J$6:J$80))</f>
        <v>0</v>
      </c>
      <c r="L12" s="39">
        <f>IF(ISBLANK(Input!$D17),1,LOOKUP(Input!$D17,Library!$B$6:$B$80,Library!K$6:K$80))</f>
        <v>0</v>
      </c>
      <c r="M12" s="39">
        <f>IF(ISBLANK(Input!$D17),1,LOOKUP(Input!$D17,Library!$B$6:$B$80,Library!L$6:L$80))</f>
        <v>0</v>
      </c>
      <c r="N12" s="39">
        <f>IF(ISBLANK(Input!$D17),1,LOOKUP(Input!$D17,Library!$B$6:$B$80,Library!M$6:M$80))</f>
        <v>0</v>
      </c>
      <c r="O12" s="39">
        <f>IF(ISBLANK(Input!$D17),1,LOOKUP(Input!$D17,Library!$B$6:$B$80,Library!N$6:N$80))</f>
        <v>24.1</v>
      </c>
      <c r="P12" s="39">
        <f>IF(ISBLANK(Input!$D17),1,LOOKUP(Input!$D17,Library!$B$6:$B$80,Library!O$6:O$80))</f>
        <v>0</v>
      </c>
      <c r="Q12" s="39">
        <f>IF(ISBLANK(Input!$D17),1,LOOKUP(Input!$D17,Library!$B$6:$B$80,Library!P$6:P$80))</f>
        <v>0</v>
      </c>
      <c r="R12" s="39">
        <f>IF(ISBLANK(Input!$D17),1,LOOKUP(Input!$D17,Library!$B$6:$B$80,Library!Q$6:Q$80))</f>
        <v>0</v>
      </c>
      <c r="S12" s="39">
        <f>IF(ISBLANK(Input!$D17),1,LOOKUP(Input!$D17,Library!$B$6:$B$80,Library!R$6:R$80))</f>
        <v>1</v>
      </c>
      <c r="T12" s="39">
        <f>IF(ISBLANK(Input!$D17),1,LOOKUP(Input!$D17,Library!$B$6:$B$80,Library!S$6:S$80))</f>
        <v>10</v>
      </c>
      <c r="U12" s="39">
        <f>IF(ISBLANK(Input!$D17),1,LOOKUP(Input!$D17,Library!$B$6:$B$80,Library!T$6:T$80))</f>
        <v>0</v>
      </c>
      <c r="V12" s="39">
        <f>IF(ISBLANK(Input!$D17),1,LOOKUP(Input!$D17,Library!$B$6:$B$80,Library!U$6:U$80))</f>
        <v>1</v>
      </c>
      <c r="W12" s="39">
        <f>IF(ISBLANK(Input!$D17),1,LOOKUP(Input!$D17,Library!$B$6:$B$80,Library!V$6:V$80))</f>
        <v>0</v>
      </c>
      <c r="X12" s="39">
        <f>IF(ISBLANK(Input!$D17),1,LOOKUP(Input!$D17,Library!$B$6:$B$80,Library!W$6:W$80))</f>
        <v>0</v>
      </c>
      <c r="Y12" s="39">
        <f>IF(ISBLANK(Input!$D17),1,LOOKUP(Input!$D17,Library!$B$6:$B$80,Library!X$6:X$80))</f>
        <v>0</v>
      </c>
      <c r="Z12" s="39">
        <f>IF(ISBLANK(Input!$D17),1,LOOKUP(Input!$D17,Library!$B$6:$B$80,Library!Y$6:Y$80))</f>
        <v>0</v>
      </c>
      <c r="AA12" s="39">
        <f>IF(ISBLANK(Input!$D17),1,LOOKUP(Input!$D17,Library!$B$6:$B$80,Library!Z$6:Z$80))</f>
        <v>0</v>
      </c>
      <c r="AB12" s="39">
        <f>IF(ISBLANK(Input!$D17),1,LOOKUP(Input!$D17,Library!$B$6:$B$80,Library!AA$6:AA$80))</f>
        <v>0</v>
      </c>
      <c r="AC12" s="40">
        <f t="shared" si="0"/>
        <v>0.06666666666666667</v>
      </c>
      <c r="AD12" s="77">
        <f t="shared" si="2"/>
        <v>8.94</v>
      </c>
      <c r="AE12" s="77">
        <f t="shared" si="2"/>
        <v>6.666666666666667</v>
      </c>
      <c r="AF12" s="77">
        <f t="shared" si="2"/>
        <v>0</v>
      </c>
      <c r="AG12" s="77">
        <f t="shared" si="2"/>
        <v>0</v>
      </c>
      <c r="AH12" s="77">
        <f t="shared" si="2"/>
        <v>0</v>
      </c>
      <c r="AI12" s="77">
        <f t="shared" si="2"/>
        <v>0</v>
      </c>
      <c r="AJ12" s="77">
        <f t="shared" si="2"/>
        <v>0</v>
      </c>
      <c r="AK12" s="77">
        <f t="shared" si="2"/>
        <v>0</v>
      </c>
      <c r="AL12" s="77">
        <f t="shared" si="2"/>
        <v>0</v>
      </c>
      <c r="AM12" s="77">
        <f t="shared" si="2"/>
        <v>1.6066666666666667</v>
      </c>
      <c r="AN12" s="77">
        <f t="shared" si="3"/>
        <v>0</v>
      </c>
      <c r="AO12" s="77">
        <f t="shared" si="4"/>
        <v>0</v>
      </c>
      <c r="AP12" s="77">
        <f t="shared" si="5"/>
        <v>0</v>
      </c>
      <c r="AQ12" s="77">
        <f t="shared" si="6"/>
        <v>0.06666666666666667</v>
      </c>
      <c r="AR12" s="77">
        <f t="shared" si="7"/>
        <v>0.6666666666666666</v>
      </c>
      <c r="AS12" s="77">
        <f t="shared" si="8"/>
        <v>0</v>
      </c>
      <c r="AT12" s="77">
        <f t="shared" si="9"/>
        <v>0.06666666666666667</v>
      </c>
      <c r="AU12" s="77">
        <f t="shared" si="10"/>
        <v>0</v>
      </c>
      <c r="AV12" s="77">
        <f t="shared" si="11"/>
        <v>0</v>
      </c>
    </row>
    <row r="13" spans="1:48" ht="12.75">
      <c r="A13" s="38" t="str">
        <f>IF(ISBLANK(Input!$E18),"",Input!$E18)</f>
        <v>Salt</v>
      </c>
      <c r="B13" s="80">
        <f>IF(ISBLANK(Input!C18),0,Input!C18)</f>
        <v>0.3</v>
      </c>
      <c r="C13" s="47">
        <f>B13*(100/Input!$C$6)</f>
        <v>12</v>
      </c>
      <c r="D13" s="47">
        <f>C13</f>
        <v>12</v>
      </c>
      <c r="E13" s="39">
        <f>IF(ISBLANK(Input!$D18),100,LOOKUP(Input!$D18,Library!$B$6:$B$80,Library!D$6:D$80))</f>
        <v>100</v>
      </c>
      <c r="F13" s="39">
        <f>IF(ISBLANK(Input!$D18),1,LOOKUP(Input!$D18,Library!$B$6:$B$80,Library!E$6:E$80))</f>
        <v>0</v>
      </c>
      <c r="G13" s="39">
        <f>IF(ISBLANK(Input!$D18),1,LOOKUP(Input!$D18,Library!$B$6:$B$80,Library!F$6:F$80))</f>
        <v>0</v>
      </c>
      <c r="H13" s="39">
        <f>IF(ISBLANK(Input!$D18),1,LOOKUP(Input!$D18,Library!$B$6:$B$80,Library!G$6:G$80))</f>
        <v>0</v>
      </c>
      <c r="I13" s="39">
        <f>IF(ISBLANK(Input!$D18),1,LOOKUP(Input!$D18,Library!$B$6:$B$80,Library!H$6:H$80))</f>
        <v>0</v>
      </c>
      <c r="J13" s="39">
        <f>IF(ISBLANK(Input!$D18),1,LOOKUP(Input!$D18,Library!$B$6:$B$80,Library!I$6:I$80))</f>
        <v>0</v>
      </c>
      <c r="K13" s="39">
        <f>IF(ISBLANK(Input!$D18),1,LOOKUP(Input!$D18,Library!$B$6:$B$80,Library!J$6:J$80))</f>
        <v>0</v>
      </c>
      <c r="L13" s="39">
        <f>IF(ISBLANK(Input!$D18),1,LOOKUP(Input!$D18,Library!$B$6:$B$80,Library!K$6:K$80))</f>
        <v>0</v>
      </c>
      <c r="M13" s="39">
        <f>IF(ISBLANK(Input!$D18),1,LOOKUP(Input!$D18,Library!$B$6:$B$80,Library!L$6:L$80))</f>
        <v>0</v>
      </c>
      <c r="N13" s="39">
        <f>IF(ISBLANK(Input!$D18),1,LOOKUP(Input!$D18,Library!$B$6:$B$80,Library!M$6:M$80))</f>
        <v>0</v>
      </c>
      <c r="O13" s="39">
        <f>IF(ISBLANK(Input!$D18),1,LOOKUP(Input!$D18,Library!$B$6:$B$80,Library!N$6:N$80))</f>
        <v>0</v>
      </c>
      <c r="P13" s="39">
        <f>IF(ISBLANK(Input!$D18),1,LOOKUP(Input!$D18,Library!$B$6:$B$80,Library!O$6:O$80))</f>
        <v>39.34</v>
      </c>
      <c r="Q13" s="39">
        <f>IF(ISBLANK(Input!$D18),1,LOOKUP(Input!$D18,Library!$B$6:$B$80,Library!P$6:P$80))</f>
        <v>60.66</v>
      </c>
      <c r="R13" s="39">
        <f>IF(ISBLANK(Input!$D18),1,LOOKUP(Input!$D18,Library!$B$6:$B$80,Library!Q$6:Q$80))</f>
        <v>0</v>
      </c>
      <c r="S13" s="39">
        <f>IF(ISBLANK(Input!$D18),1,LOOKUP(Input!$D18,Library!$B$6:$B$80,Library!R$6:R$80))</f>
        <v>0</v>
      </c>
      <c r="T13" s="39">
        <f>IF(ISBLANK(Input!$D18),1,LOOKUP(Input!$D18,Library!$B$6:$B$80,Library!S$6:S$80))</f>
        <v>0</v>
      </c>
      <c r="U13" s="39">
        <f>IF(ISBLANK(Input!$D18),1,LOOKUP(Input!$D18,Library!$B$6:$B$80,Library!T$6:T$80))</f>
        <v>0</v>
      </c>
      <c r="V13" s="39">
        <f>IF(ISBLANK(Input!$D18),1,LOOKUP(Input!$D18,Library!$B$6:$B$80,Library!U$6:U$80))</f>
        <v>0</v>
      </c>
      <c r="W13" s="39">
        <f>IF(ISBLANK(Input!$D18),1,LOOKUP(Input!$D18,Library!$B$6:$B$80,Library!V$6:V$80))</f>
        <v>0</v>
      </c>
      <c r="X13" s="39">
        <f>IF(ISBLANK(Input!$D18),1,LOOKUP(Input!$D18,Library!$B$6:$B$80,Library!W$6:W$80))</f>
        <v>0</v>
      </c>
      <c r="Y13" s="39">
        <f>IF(ISBLANK(Input!$D18),1,LOOKUP(Input!$D18,Library!$B$6:$B$80,Library!X$6:X$80))</f>
        <v>0</v>
      </c>
      <c r="Z13" s="39">
        <f>IF(ISBLANK(Input!$D18),1,LOOKUP(Input!$D18,Library!$B$6:$B$80,Library!Y$6:Y$80))</f>
        <v>0</v>
      </c>
      <c r="AA13" s="39">
        <f>IF(ISBLANK(Input!$D18),1,LOOKUP(Input!$D18,Library!$B$6:$B$80,Library!Z$6:Z$80))</f>
        <v>0</v>
      </c>
      <c r="AB13" s="39">
        <f>IF(ISBLANK(Input!$D18),1,LOOKUP(Input!$D18,Library!$B$6:$B$80,Library!AA$6:AA$80))</f>
        <v>0</v>
      </c>
      <c r="AC13" s="40">
        <f t="shared" si="0"/>
        <v>0.12</v>
      </c>
      <c r="AD13" s="77">
        <f t="shared" si="2"/>
        <v>0</v>
      </c>
      <c r="AE13" s="77">
        <f t="shared" si="2"/>
        <v>0</v>
      </c>
      <c r="AF13" s="77">
        <f t="shared" si="2"/>
        <v>0</v>
      </c>
      <c r="AG13" s="77">
        <f t="shared" si="2"/>
        <v>0</v>
      </c>
      <c r="AH13" s="77">
        <f t="shared" si="2"/>
        <v>0</v>
      </c>
      <c r="AI13" s="77">
        <f t="shared" si="2"/>
        <v>0</v>
      </c>
      <c r="AJ13" s="77">
        <f t="shared" si="2"/>
        <v>0</v>
      </c>
      <c r="AK13" s="77">
        <f t="shared" si="2"/>
        <v>0</v>
      </c>
      <c r="AL13" s="77">
        <f t="shared" si="2"/>
        <v>0</v>
      </c>
      <c r="AM13" s="77">
        <f t="shared" si="2"/>
        <v>0</v>
      </c>
      <c r="AN13" s="77">
        <f t="shared" si="3"/>
        <v>4.7208000000000006</v>
      </c>
      <c r="AO13" s="77">
        <f t="shared" si="4"/>
        <v>7.2791999999999994</v>
      </c>
      <c r="AP13" s="77">
        <f t="shared" si="5"/>
        <v>0</v>
      </c>
      <c r="AQ13" s="77">
        <f t="shared" si="6"/>
        <v>0</v>
      </c>
      <c r="AR13" s="77">
        <f t="shared" si="7"/>
        <v>0</v>
      </c>
      <c r="AS13" s="77">
        <f t="shared" si="8"/>
        <v>0</v>
      </c>
      <c r="AT13" s="77">
        <f t="shared" si="9"/>
        <v>0</v>
      </c>
      <c r="AU13" s="77">
        <f t="shared" si="10"/>
        <v>0</v>
      </c>
      <c r="AV13" s="77">
        <f t="shared" si="11"/>
        <v>0</v>
      </c>
    </row>
    <row r="14" spans="1:48" ht="12.75">
      <c r="A14" s="38" t="str">
        <f>IF(ISBLANK(Input!$E21),"",Input!$E21)</f>
        <v>Cobalt, Carbonate</v>
      </c>
      <c r="B14" s="80">
        <f>IF(ISBLANK(Input!C21),0,Input!C21)</f>
        <v>0.2</v>
      </c>
      <c r="C14" s="47">
        <f>B14*(100/Input!$C$6)</f>
        <v>8</v>
      </c>
      <c r="D14" s="47">
        <f>(C14/10000)/(R14/1000000)</f>
        <v>0.0017391304347826088</v>
      </c>
      <c r="E14" s="39">
        <f>IF(ISBLANK(Input!$D21),100,LOOKUP(Input!$D21,Library!$B$6:$B$80,Library!D$6:D$80))</f>
        <v>99</v>
      </c>
      <c r="F14" s="39">
        <f>IF(ISBLANK(Input!$D21),1,LOOKUP(Input!$D21,Library!$B$6:$B$80,Library!E$6:E$80))</f>
        <v>0</v>
      </c>
      <c r="G14" s="39">
        <f>IF(ISBLANK(Input!$D21),1,LOOKUP(Input!$D21,Library!$B$6:$B$80,Library!F$6:F$80))</f>
        <v>0</v>
      </c>
      <c r="H14" s="39">
        <f>IF(ISBLANK(Input!$D21),1,LOOKUP(Input!$D21,Library!$B$6:$B$80,Library!G$6:G$80))</f>
        <v>0</v>
      </c>
      <c r="I14" s="39">
        <f>IF(ISBLANK(Input!$D21),1,LOOKUP(Input!$D21,Library!$B$6:$B$80,Library!H$6:H$80))</f>
        <v>0</v>
      </c>
      <c r="J14" s="39">
        <f>IF(ISBLANK(Input!$D21),1,LOOKUP(Input!$D21,Library!$B$6:$B$80,Library!I$6:I$80))</f>
        <v>0</v>
      </c>
      <c r="K14" s="39">
        <f>IF(ISBLANK(Input!$D21),1,LOOKUP(Input!$D21,Library!$B$6:$B$80,Library!J$6:J$80))</f>
        <v>0</v>
      </c>
      <c r="L14" s="39">
        <f>IF(ISBLANK(Input!$D21),1,LOOKUP(Input!$D21,Library!$B$6:$B$80,Library!K$6:K$80))</f>
        <v>0</v>
      </c>
      <c r="M14" s="39">
        <f>IF(ISBLANK(Input!$D21),1,LOOKUP(Input!$D21,Library!$B$6:$B$80,Library!L$6:L$80))</f>
        <v>0</v>
      </c>
      <c r="N14" s="39">
        <f>IF(ISBLANK(Input!$D21),1,LOOKUP(Input!$D21,Library!$B$6:$B$80,Library!M$6:M$80))</f>
        <v>0</v>
      </c>
      <c r="O14" s="39">
        <f>IF(ISBLANK(Input!$D21),1,LOOKUP(Input!$D21,Library!$B$6:$B$80,Library!N$6:N$80))</f>
        <v>0.2</v>
      </c>
      <c r="P14" s="39">
        <f>IF(ISBLANK(Input!$D21),1,LOOKUP(Input!$D21,Library!$B$6:$B$80,Library!O$6:O$80))</f>
        <v>0</v>
      </c>
      <c r="Q14" s="39">
        <f>IF(ISBLANK(Input!$D21),1,LOOKUP(Input!$D21,Library!$B$6:$B$80,Library!P$6:P$80))</f>
        <v>0</v>
      </c>
      <c r="R14" s="39">
        <f>IF(ISBLANK(Input!$D21),1,LOOKUP(Input!$D21,Library!$B$6:$B$80,Library!Q$6:Q$80))</f>
        <v>460000</v>
      </c>
      <c r="S14" s="39">
        <f>IF(ISBLANK(Input!$D21),1,LOOKUP(Input!$D21,Library!$B$6:$B$80,Library!R$6:R$80))</f>
        <v>0</v>
      </c>
      <c r="T14" s="39">
        <f>IF(ISBLANK(Input!$D21),1,LOOKUP(Input!$D21,Library!$B$6:$B$80,Library!S$6:S$80))</f>
        <v>500</v>
      </c>
      <c r="U14" s="39">
        <f>IF(ISBLANK(Input!$D21),1,LOOKUP(Input!$D21,Library!$B$6:$B$80,Library!T$6:T$80))</f>
        <v>0</v>
      </c>
      <c r="V14" s="39">
        <f>IF(ISBLANK(Input!$D21),1,LOOKUP(Input!$D21,Library!$B$6:$B$80,Library!U$6:U$80))</f>
        <v>0</v>
      </c>
      <c r="W14" s="39">
        <f>IF(ISBLANK(Input!$D21),1,LOOKUP(Input!$D21,Library!$B$6:$B$80,Library!V$6:V$80))</f>
        <v>0</v>
      </c>
      <c r="X14" s="39">
        <f>IF(ISBLANK(Input!$D21),1,LOOKUP(Input!$D21,Library!$B$6:$B$80,Library!W$6:W$80))</f>
        <v>0</v>
      </c>
      <c r="Y14" s="39">
        <f>IF(ISBLANK(Input!$D21),1,LOOKUP(Input!$D21,Library!$B$6:$B$80,Library!X$6:X$80))</f>
        <v>0</v>
      </c>
      <c r="Z14" s="39">
        <f>IF(ISBLANK(Input!$D21),1,LOOKUP(Input!$D21,Library!$B$6:$B$80,Library!Y$6:Y$80))</f>
        <v>0</v>
      </c>
      <c r="AA14" s="39">
        <f>IF(ISBLANK(Input!$D21),1,LOOKUP(Input!$D21,Library!$B$6:$B$80,Library!Z$6:Z$80))</f>
        <v>0</v>
      </c>
      <c r="AB14" s="39">
        <f>IF(ISBLANK(Input!$D21),1,LOOKUP(Input!$D21,Library!$B$6:$B$80,Library!AA$6:AA$80))</f>
        <v>0</v>
      </c>
      <c r="AC14" s="40">
        <f t="shared" si="0"/>
        <v>1.739130434782609E-05</v>
      </c>
      <c r="AD14" s="77">
        <f>PRODUCT(AC14,F14)</f>
        <v>0</v>
      </c>
      <c r="AE14" s="42">
        <f>PRODUCT(AC14,G14)</f>
        <v>0</v>
      </c>
      <c r="AF14" s="42">
        <f>PRODUCT(AC14,H14)</f>
        <v>0</v>
      </c>
      <c r="AG14" s="42">
        <f aca="true" t="shared" si="12" ref="AG14:AM14">PRODUCT($AC14,I14)</f>
        <v>0</v>
      </c>
      <c r="AH14" s="42">
        <f t="shared" si="12"/>
        <v>0</v>
      </c>
      <c r="AI14" s="42">
        <f t="shared" si="12"/>
        <v>0</v>
      </c>
      <c r="AJ14" s="42">
        <f t="shared" si="12"/>
        <v>0</v>
      </c>
      <c r="AK14" s="42">
        <f t="shared" si="12"/>
        <v>0</v>
      </c>
      <c r="AL14" s="42">
        <f t="shared" si="12"/>
        <v>0</v>
      </c>
      <c r="AM14" s="42">
        <f t="shared" si="12"/>
        <v>3.478260869565218E-06</v>
      </c>
      <c r="AN14" s="77">
        <f t="shared" si="3"/>
        <v>0</v>
      </c>
      <c r="AO14" s="77">
        <f t="shared" si="4"/>
        <v>0</v>
      </c>
      <c r="AP14" s="42">
        <f t="shared" si="5"/>
        <v>8</v>
      </c>
      <c r="AQ14" s="42">
        <f t="shared" si="6"/>
        <v>0</v>
      </c>
      <c r="AR14" s="42">
        <f t="shared" si="7"/>
        <v>0.008695652173913044</v>
      </c>
      <c r="AS14" s="42">
        <f t="shared" si="8"/>
        <v>0</v>
      </c>
      <c r="AT14" s="42">
        <f t="shared" si="9"/>
        <v>0</v>
      </c>
      <c r="AU14" s="42">
        <f t="shared" si="10"/>
        <v>0</v>
      </c>
      <c r="AV14" s="42">
        <f t="shared" si="11"/>
        <v>0</v>
      </c>
    </row>
    <row r="15" spans="1:48" ht="12.75">
      <c r="A15" s="38" t="str">
        <f>IF(ISBLANK(Input!$E22),"",Input!$E22)</f>
        <v>Copper, Sulfate</v>
      </c>
      <c r="B15" s="80">
        <f>IF(ISBLANK(Input!C22),0,Input!C22)</f>
        <v>10</v>
      </c>
      <c r="C15" s="47">
        <f>B15*(100/Input!$C$6)</f>
        <v>400</v>
      </c>
      <c r="D15" s="47">
        <f>(C15/10000)/(S15/1000000)</f>
        <v>0.15717092337917485</v>
      </c>
      <c r="E15" s="39">
        <f>IF(ISBLANK(Input!$D22),100,LOOKUP(Input!$D22,Library!$B$6:$B$80,Library!D$6:D$80))</f>
        <v>100</v>
      </c>
      <c r="F15" s="39">
        <f>IF(ISBLANK(Input!$D22),1,LOOKUP(Input!$D22,Library!$B$6:$B$80,Library!E$6:E$80))</f>
        <v>0</v>
      </c>
      <c r="G15" s="39">
        <f>IF(ISBLANK(Input!$D22),1,LOOKUP(Input!$D22,Library!$B$6:$B$80,Library!F$6:F$80))</f>
        <v>0</v>
      </c>
      <c r="H15" s="39">
        <f>IF(ISBLANK(Input!$D22),1,LOOKUP(Input!$D22,Library!$B$6:$B$80,Library!G$6:G$80))</f>
        <v>0</v>
      </c>
      <c r="I15" s="39">
        <f>IF(ISBLANK(Input!$D22),1,LOOKUP(Input!$D22,Library!$B$6:$B$80,Library!H$6:H$80))</f>
        <v>0</v>
      </c>
      <c r="J15" s="39">
        <f>IF(ISBLANK(Input!$D22),1,LOOKUP(Input!$D22,Library!$B$6:$B$80,Library!I$6:I$80))</f>
        <v>0</v>
      </c>
      <c r="K15" s="39">
        <f>IF(ISBLANK(Input!$D22),1,LOOKUP(Input!$D22,Library!$B$6:$B$80,Library!J$6:J$80))</f>
        <v>0</v>
      </c>
      <c r="L15" s="39">
        <f>IF(ISBLANK(Input!$D22),1,LOOKUP(Input!$D22,Library!$B$6:$B$80,Library!K$6:K$80))</f>
        <v>0</v>
      </c>
      <c r="M15" s="39">
        <f>IF(ISBLANK(Input!$D22),1,LOOKUP(Input!$D22,Library!$B$6:$B$80,Library!L$6:L$80))</f>
        <v>0</v>
      </c>
      <c r="N15" s="39">
        <f>IF(ISBLANK(Input!$D22),1,LOOKUP(Input!$D22,Library!$B$6:$B$80,Library!M$6:M$80))</f>
        <v>0</v>
      </c>
      <c r="O15" s="39">
        <f>IF(ISBLANK(Input!$D22),1,LOOKUP(Input!$D22,Library!$B$6:$B$80,Library!N$6:N$80))</f>
        <v>12.84</v>
      </c>
      <c r="P15" s="39">
        <f>IF(ISBLANK(Input!$D22),1,LOOKUP(Input!$D22,Library!$B$6:$B$80,Library!O$6:O$80))</f>
        <v>0</v>
      </c>
      <c r="Q15" s="39">
        <f>IF(ISBLANK(Input!$D22),1,LOOKUP(Input!$D22,Library!$B$6:$B$80,Library!P$6:P$80))</f>
        <v>0</v>
      </c>
      <c r="R15" s="39">
        <f>IF(ISBLANK(Input!$D22),1,LOOKUP(Input!$D22,Library!$B$6:$B$80,Library!Q$6:Q$80))</f>
        <v>0</v>
      </c>
      <c r="S15" s="39">
        <f>IF(ISBLANK(Input!$D22),1,LOOKUP(Input!$D22,Library!$B$6:$B$80,Library!R$6:R$80))</f>
        <v>254500</v>
      </c>
      <c r="T15" s="39">
        <f>IF(ISBLANK(Input!$D22),1,LOOKUP(Input!$D22,Library!$B$6:$B$80,Library!S$6:S$80))</f>
        <v>0</v>
      </c>
      <c r="U15" s="39">
        <f>IF(ISBLANK(Input!$D22),1,LOOKUP(Input!$D22,Library!$B$6:$B$80,Library!T$6:T$80))</f>
        <v>0</v>
      </c>
      <c r="V15" s="39">
        <f>IF(ISBLANK(Input!$D22),1,LOOKUP(Input!$D22,Library!$B$6:$B$80,Library!U$6:U$80))</f>
        <v>0</v>
      </c>
      <c r="W15" s="39">
        <f>IF(ISBLANK(Input!$D22),1,LOOKUP(Input!$D22,Library!$B$6:$B$80,Library!V$6:V$80))</f>
        <v>0</v>
      </c>
      <c r="X15" s="39">
        <f>IF(ISBLANK(Input!$D22),1,LOOKUP(Input!$D22,Library!$B$6:$B$80,Library!W$6:W$80))</f>
        <v>0</v>
      </c>
      <c r="Y15" s="39">
        <f>IF(ISBLANK(Input!$D22),1,LOOKUP(Input!$D22,Library!$B$6:$B$80,Library!X$6:X$80))</f>
        <v>0</v>
      </c>
      <c r="Z15" s="39">
        <f>IF(ISBLANK(Input!$D22),1,LOOKUP(Input!$D22,Library!$B$6:$B$80,Library!Y$6:Y$80))</f>
        <v>0</v>
      </c>
      <c r="AA15" s="39">
        <f>IF(ISBLANK(Input!$D22),1,LOOKUP(Input!$D22,Library!$B$6:$B$80,Library!Z$6:Z$80))</f>
        <v>0</v>
      </c>
      <c r="AB15" s="39">
        <f>IF(ISBLANK(Input!$D22),1,LOOKUP(Input!$D22,Library!$B$6:$B$80,Library!AA$6:AA$80))</f>
        <v>0</v>
      </c>
      <c r="AC15" s="40">
        <f aca="true" t="shared" si="13" ref="AC15:AC20">D15/100</f>
        <v>0.0015717092337917485</v>
      </c>
      <c r="AD15" s="77">
        <f aca="true" t="shared" si="14" ref="AD15:AD24">PRODUCT(AC15,F15)</f>
        <v>0</v>
      </c>
      <c r="AE15" s="42">
        <f aca="true" t="shared" si="15" ref="AE15:AE24">PRODUCT(AC15,G15)</f>
        <v>0</v>
      </c>
      <c r="AF15" s="42">
        <f aca="true" t="shared" si="16" ref="AF15:AF24">PRODUCT(AC15,H15)</f>
        <v>0</v>
      </c>
      <c r="AG15" s="42">
        <f aca="true" t="shared" si="17" ref="AG15:AG24">PRODUCT(AC15,I15)</f>
        <v>0</v>
      </c>
      <c r="AH15" s="42">
        <f aca="true" t="shared" si="18" ref="AH15:AH24">PRODUCT($AC15,J15)</f>
        <v>0</v>
      </c>
      <c r="AI15" s="42">
        <f aca="true" t="shared" si="19" ref="AI15:AI24">PRODUCT($AC15,K15)</f>
        <v>0</v>
      </c>
      <c r="AJ15" s="42">
        <f aca="true" t="shared" si="20" ref="AJ15:AJ24">PRODUCT($AC15,L15)</f>
        <v>0</v>
      </c>
      <c r="AK15" s="42">
        <f aca="true" t="shared" si="21" ref="AK15:AK24">PRODUCT($AC15,M15)</f>
        <v>0</v>
      </c>
      <c r="AL15" s="42">
        <f aca="true" t="shared" si="22" ref="AL15:AL24">PRODUCT($AC15,N15)</f>
        <v>0</v>
      </c>
      <c r="AM15" s="42">
        <f aca="true" t="shared" si="23" ref="AM15:AM24">PRODUCT($AC15,O15)</f>
        <v>0.02018074656188605</v>
      </c>
      <c r="AN15" s="77">
        <f t="shared" si="3"/>
        <v>0</v>
      </c>
      <c r="AO15" s="77">
        <f t="shared" si="4"/>
        <v>0</v>
      </c>
      <c r="AP15" s="42">
        <f t="shared" si="5"/>
        <v>0</v>
      </c>
      <c r="AQ15" s="42">
        <f t="shared" si="6"/>
        <v>400</v>
      </c>
      <c r="AR15" s="42">
        <f t="shared" si="7"/>
        <v>0</v>
      </c>
      <c r="AS15" s="42">
        <f t="shared" si="8"/>
        <v>0</v>
      </c>
      <c r="AT15" s="42">
        <f t="shared" si="9"/>
        <v>0</v>
      </c>
      <c r="AU15" s="42">
        <f t="shared" si="10"/>
        <v>0</v>
      </c>
      <c r="AV15" s="42">
        <f t="shared" si="11"/>
        <v>0</v>
      </c>
    </row>
    <row r="16" spans="1:48" ht="12.75">
      <c r="A16" s="38" t="str">
        <f>IF(ISBLANK(Input!$E23),"",Input!$E23)</f>
        <v>Iron, Sulfate</v>
      </c>
      <c r="B16" s="80">
        <f>IF(ISBLANK(Input!C23),0,Input!C23)</f>
        <v>10</v>
      </c>
      <c r="C16" s="47">
        <f>B16*(100/Input!$C$6)</f>
        <v>400</v>
      </c>
      <c r="D16" s="47">
        <f>(C16/10000)/(T16/1000000)</f>
        <v>0.13333333333333333</v>
      </c>
      <c r="E16" s="39">
        <f>IF(ISBLANK(Input!$D23),100,LOOKUP(Input!$D23,Library!$B$6:$B$80,Library!D$6:D$80))</f>
        <v>98</v>
      </c>
      <c r="F16" s="39">
        <f>IF(ISBLANK(Input!$D23),1,LOOKUP(Input!$D23,Library!$B$6:$B$80,Library!E$6:E$80))</f>
        <v>0</v>
      </c>
      <c r="G16" s="39">
        <f>IF(ISBLANK(Input!$D23),1,LOOKUP(Input!$D23,Library!$B$6:$B$80,Library!F$6:F$80))</f>
        <v>0</v>
      </c>
      <c r="H16" s="39">
        <f>IF(ISBLANK(Input!$D23),1,LOOKUP(Input!$D23,Library!$B$6:$B$80,Library!G$6:G$80))</f>
        <v>0</v>
      </c>
      <c r="I16" s="39">
        <f>IF(ISBLANK(Input!$D23),1,LOOKUP(Input!$D23,Library!$B$6:$B$80,Library!H$6:H$80))</f>
        <v>0</v>
      </c>
      <c r="J16" s="39">
        <f>IF(ISBLANK(Input!$D23),1,LOOKUP(Input!$D23,Library!$B$6:$B$80,Library!I$6:I$80))</f>
        <v>0</v>
      </c>
      <c r="K16" s="39">
        <f>IF(ISBLANK(Input!$D23),1,LOOKUP(Input!$D23,Library!$B$6:$B$80,Library!J$6:J$80))</f>
        <v>0</v>
      </c>
      <c r="L16" s="39">
        <f>IF(ISBLANK(Input!$D23),1,LOOKUP(Input!$D23,Library!$B$6:$B$80,Library!K$6:K$80))</f>
        <v>0</v>
      </c>
      <c r="M16" s="39">
        <f>IF(ISBLANK(Input!$D23),1,LOOKUP(Input!$D23,Library!$B$6:$B$80,Library!L$6:L$80))</f>
        <v>0</v>
      </c>
      <c r="N16" s="39">
        <f>IF(ISBLANK(Input!$D23),1,LOOKUP(Input!$D23,Library!$B$6:$B$80,Library!M$6:M$80))</f>
        <v>0</v>
      </c>
      <c r="O16" s="39">
        <f>IF(ISBLANK(Input!$D23),1,LOOKUP(Input!$D23,Library!$B$6:$B$80,Library!N$6:N$80))</f>
        <v>12.35</v>
      </c>
      <c r="P16" s="39">
        <f>IF(ISBLANK(Input!$D23),1,LOOKUP(Input!$D23,Library!$B$6:$B$80,Library!O$6:O$80))</f>
        <v>0</v>
      </c>
      <c r="Q16" s="39">
        <f>IF(ISBLANK(Input!$D23),1,LOOKUP(Input!$D23,Library!$B$6:$B$80,Library!P$6:P$80))</f>
        <v>0</v>
      </c>
      <c r="R16" s="39">
        <f>IF(ISBLANK(Input!$D23),1,LOOKUP(Input!$D23,Library!$B$6:$B$80,Library!Q$6:Q$80))</f>
        <v>0</v>
      </c>
      <c r="S16" s="39">
        <f>IF(ISBLANK(Input!$D23),1,LOOKUP(Input!$D23,Library!$B$6:$B$80,Library!R$6:R$80))</f>
        <v>0</v>
      </c>
      <c r="T16" s="39">
        <f>IF(ISBLANK(Input!$D23),1,LOOKUP(Input!$D23,Library!$B$6:$B$80,Library!S$6:S$80))</f>
        <v>300000</v>
      </c>
      <c r="U16" s="39">
        <f>IF(ISBLANK(Input!$D23),1,LOOKUP(Input!$D23,Library!$B$6:$B$80,Library!T$6:T$80))</f>
        <v>0</v>
      </c>
      <c r="V16" s="39">
        <f>IF(ISBLANK(Input!$D23),1,LOOKUP(Input!$D23,Library!$B$6:$B$80,Library!U$6:U$80))</f>
        <v>0</v>
      </c>
      <c r="W16" s="39">
        <f>IF(ISBLANK(Input!$D23),1,LOOKUP(Input!$D23,Library!$B$6:$B$80,Library!V$6:V$80))</f>
        <v>0</v>
      </c>
      <c r="X16" s="39">
        <f>IF(ISBLANK(Input!$D23),1,LOOKUP(Input!$D23,Library!$B$6:$B$80,Library!W$6:W$80))</f>
        <v>0</v>
      </c>
      <c r="Y16" s="39">
        <f>IF(ISBLANK(Input!$D23),1,LOOKUP(Input!$D23,Library!$B$6:$B$80,Library!X$6:X$80))</f>
        <v>0</v>
      </c>
      <c r="Z16" s="39">
        <f>IF(ISBLANK(Input!$D23),1,LOOKUP(Input!$D23,Library!$B$6:$B$80,Library!Y$6:Y$80))</f>
        <v>0</v>
      </c>
      <c r="AA16" s="39">
        <f>IF(ISBLANK(Input!$D23),1,LOOKUP(Input!$D23,Library!$B$6:$B$80,Library!Z$6:Z$80))</f>
        <v>0</v>
      </c>
      <c r="AB16" s="39">
        <f>IF(ISBLANK(Input!$D23),1,LOOKUP(Input!$D23,Library!$B$6:$B$80,Library!AA$6:AA$80))</f>
        <v>0</v>
      </c>
      <c r="AC16" s="40">
        <f t="shared" si="13"/>
        <v>0.0013333333333333333</v>
      </c>
      <c r="AD16" s="77">
        <f t="shared" si="14"/>
        <v>0</v>
      </c>
      <c r="AE16" s="42">
        <f t="shared" si="15"/>
        <v>0</v>
      </c>
      <c r="AF16" s="42">
        <f t="shared" si="16"/>
        <v>0</v>
      </c>
      <c r="AG16" s="42">
        <f t="shared" si="17"/>
        <v>0</v>
      </c>
      <c r="AH16" s="42">
        <f t="shared" si="18"/>
        <v>0</v>
      </c>
      <c r="AI16" s="42">
        <f t="shared" si="19"/>
        <v>0</v>
      </c>
      <c r="AJ16" s="42">
        <f t="shared" si="20"/>
        <v>0</v>
      </c>
      <c r="AK16" s="42">
        <f t="shared" si="21"/>
        <v>0</v>
      </c>
      <c r="AL16" s="42">
        <f t="shared" si="22"/>
        <v>0</v>
      </c>
      <c r="AM16" s="42">
        <f t="shared" si="23"/>
        <v>0.016466666666666664</v>
      </c>
      <c r="AN16" s="77">
        <f t="shared" si="3"/>
        <v>0</v>
      </c>
      <c r="AO16" s="77">
        <f t="shared" si="4"/>
        <v>0</v>
      </c>
      <c r="AP16" s="42">
        <f t="shared" si="5"/>
        <v>0</v>
      </c>
      <c r="AQ16" s="42">
        <f t="shared" si="6"/>
        <v>0</v>
      </c>
      <c r="AR16" s="42">
        <f t="shared" si="7"/>
        <v>400</v>
      </c>
      <c r="AS16" s="42">
        <f t="shared" si="8"/>
        <v>0</v>
      </c>
      <c r="AT16" s="42">
        <f t="shared" si="9"/>
        <v>0</v>
      </c>
      <c r="AU16" s="42">
        <f t="shared" si="10"/>
        <v>0</v>
      </c>
      <c r="AV16" s="42">
        <f t="shared" si="11"/>
        <v>0</v>
      </c>
    </row>
    <row r="17" spans="1:48" ht="12.75">
      <c r="A17" s="38" t="str">
        <f>IF(ISBLANK(Input!$E24),"",Input!$E24)</f>
        <v>EDDI</v>
      </c>
      <c r="B17" s="80">
        <f>IF(ISBLANK(Input!C24),0,Input!C24)</f>
        <v>0.5</v>
      </c>
      <c r="C17" s="47">
        <f>B17*(100/Input!$C$6)</f>
        <v>20</v>
      </c>
      <c r="D17" s="47">
        <f>(C17/10000)/(U17/1000000)</f>
        <v>0.0025157232704402514</v>
      </c>
      <c r="E17" s="39">
        <f>IF(ISBLANK(Input!$D24),100,LOOKUP(Input!$D24,Library!$B$6:$B$80,Library!D$6:D$80))</f>
        <v>98</v>
      </c>
      <c r="F17" s="39">
        <f>IF(ISBLANK(Input!$D24),1,LOOKUP(Input!$D24,Library!$B$6:$B$80,Library!E$6:E$80))</f>
        <v>0</v>
      </c>
      <c r="G17" s="39">
        <f>IF(ISBLANK(Input!$D24),1,LOOKUP(Input!$D24,Library!$B$6:$B$80,Library!F$6:F$80))</f>
        <v>0</v>
      </c>
      <c r="H17" s="39">
        <f>IF(ISBLANK(Input!$D24),1,LOOKUP(Input!$D24,Library!$B$6:$B$80,Library!G$6:G$80))</f>
        <v>0</v>
      </c>
      <c r="I17" s="39">
        <f>IF(ISBLANK(Input!$D24),1,LOOKUP(Input!$D24,Library!$B$6:$B$80,Library!H$6:H$80))</f>
        <v>0</v>
      </c>
      <c r="J17" s="39">
        <f>IF(ISBLANK(Input!$D24),1,LOOKUP(Input!$D24,Library!$B$6:$B$80,Library!I$6:I$80))</f>
        <v>0</v>
      </c>
      <c r="K17" s="39">
        <f>IF(ISBLANK(Input!$D24),1,LOOKUP(Input!$D24,Library!$B$6:$B$80,Library!J$6:J$80))</f>
        <v>0</v>
      </c>
      <c r="L17" s="39">
        <f>IF(ISBLANK(Input!$D24),1,LOOKUP(Input!$D24,Library!$B$6:$B$80,Library!K$6:K$80))</f>
        <v>0</v>
      </c>
      <c r="M17" s="39">
        <f>IF(ISBLANK(Input!$D24),1,LOOKUP(Input!$D24,Library!$B$6:$B$80,Library!L$6:L$80))</f>
        <v>0</v>
      </c>
      <c r="N17" s="39">
        <f>IF(ISBLANK(Input!$D24),1,LOOKUP(Input!$D24,Library!$B$6:$B$80,Library!M$6:M$80))</f>
        <v>0</v>
      </c>
      <c r="O17" s="39">
        <f>IF(ISBLANK(Input!$D24),1,LOOKUP(Input!$D24,Library!$B$6:$B$80,Library!N$6:N$80))</f>
        <v>0</v>
      </c>
      <c r="P17" s="39">
        <f>IF(ISBLANK(Input!$D24),1,LOOKUP(Input!$D24,Library!$B$6:$B$80,Library!O$6:O$80))</f>
        <v>0</v>
      </c>
      <c r="Q17" s="39">
        <f>IF(ISBLANK(Input!$D24),1,LOOKUP(Input!$D24,Library!$B$6:$B$80,Library!P$6:P$80))</f>
        <v>0</v>
      </c>
      <c r="R17" s="39">
        <f>IF(ISBLANK(Input!$D24),1,LOOKUP(Input!$D24,Library!$B$6:$B$80,Library!Q$6:Q$80))</f>
        <v>0</v>
      </c>
      <c r="S17" s="39">
        <f>IF(ISBLANK(Input!$D24),1,LOOKUP(Input!$D24,Library!$B$6:$B$80,Library!R$6:R$80))</f>
        <v>0</v>
      </c>
      <c r="T17" s="39">
        <f>IF(ISBLANK(Input!$D24),1,LOOKUP(Input!$D24,Library!$B$6:$B$80,Library!S$6:S$80))</f>
        <v>0</v>
      </c>
      <c r="U17" s="39">
        <f>IF(ISBLANK(Input!$D24),1,LOOKUP(Input!$D24,Library!$B$6:$B$80,Library!T$6:T$80))</f>
        <v>795000</v>
      </c>
      <c r="V17" s="39">
        <f>IF(ISBLANK(Input!$D24),1,LOOKUP(Input!$D24,Library!$B$6:$B$80,Library!U$6:U$80))</f>
        <v>0</v>
      </c>
      <c r="W17" s="39">
        <f>IF(ISBLANK(Input!$D24),1,LOOKUP(Input!$D24,Library!$B$6:$B$80,Library!V$6:V$80))</f>
        <v>0</v>
      </c>
      <c r="X17" s="39">
        <f>IF(ISBLANK(Input!$D24),1,LOOKUP(Input!$D24,Library!$B$6:$B$80,Library!W$6:W$80))</f>
        <v>0</v>
      </c>
      <c r="Y17" s="39">
        <f>IF(ISBLANK(Input!$D24),1,LOOKUP(Input!$D24,Library!$B$6:$B$80,Library!X$6:X$80))</f>
        <v>0</v>
      </c>
      <c r="Z17" s="39">
        <f>IF(ISBLANK(Input!$D24),1,LOOKUP(Input!$D24,Library!$B$6:$B$80,Library!Y$6:Y$80))</f>
        <v>0</v>
      </c>
      <c r="AA17" s="39">
        <f>IF(ISBLANK(Input!$D24),1,LOOKUP(Input!$D24,Library!$B$6:$B$80,Library!Z$6:Z$80))</f>
        <v>0</v>
      </c>
      <c r="AB17" s="39">
        <f>IF(ISBLANK(Input!$D24),1,LOOKUP(Input!$D24,Library!$B$6:$B$80,Library!AA$6:AA$80))</f>
        <v>0</v>
      </c>
      <c r="AC17" s="40">
        <f t="shared" si="13"/>
        <v>2.5157232704402514E-05</v>
      </c>
      <c r="AD17" s="77">
        <f t="shared" si="14"/>
        <v>0</v>
      </c>
      <c r="AE17" s="42">
        <f t="shared" si="15"/>
        <v>0</v>
      </c>
      <c r="AF17" s="42">
        <f t="shared" si="16"/>
        <v>0</v>
      </c>
      <c r="AG17" s="42">
        <f t="shared" si="17"/>
        <v>0</v>
      </c>
      <c r="AH17" s="42">
        <f t="shared" si="18"/>
        <v>0</v>
      </c>
      <c r="AI17" s="42">
        <f t="shared" si="19"/>
        <v>0</v>
      </c>
      <c r="AJ17" s="42">
        <f t="shared" si="20"/>
        <v>0</v>
      </c>
      <c r="AK17" s="42">
        <f t="shared" si="21"/>
        <v>0</v>
      </c>
      <c r="AL17" s="42">
        <f t="shared" si="22"/>
        <v>0</v>
      </c>
      <c r="AM17" s="42">
        <f t="shared" si="23"/>
        <v>0</v>
      </c>
      <c r="AN17" s="77">
        <f t="shared" si="3"/>
        <v>0</v>
      </c>
      <c r="AO17" s="77">
        <f t="shared" si="4"/>
        <v>0</v>
      </c>
      <c r="AP17" s="42">
        <f t="shared" si="5"/>
        <v>0</v>
      </c>
      <c r="AQ17" s="42">
        <f t="shared" si="6"/>
        <v>0</v>
      </c>
      <c r="AR17" s="42">
        <f t="shared" si="7"/>
        <v>0</v>
      </c>
      <c r="AS17" s="42">
        <f t="shared" si="8"/>
        <v>20</v>
      </c>
      <c r="AT17" s="42">
        <f t="shared" si="9"/>
        <v>0</v>
      </c>
      <c r="AU17" s="42">
        <f t="shared" si="10"/>
        <v>0</v>
      </c>
      <c r="AV17" s="42">
        <f t="shared" si="11"/>
        <v>0</v>
      </c>
    </row>
    <row r="18" spans="1:48" ht="12.75">
      <c r="A18" s="38" t="str">
        <f>IF(ISBLANK(Input!$E25),"",Input!$E25)</f>
        <v>Manganese, Oxide</v>
      </c>
      <c r="B18" s="80">
        <f>IF(ISBLANK(Input!C25),0,Input!C25)</f>
        <v>40</v>
      </c>
      <c r="C18" s="47">
        <f>B18*(100/Input!$C$6)</f>
        <v>1600</v>
      </c>
      <c r="D18" s="47">
        <f>(C18/10000)/(V18/1000000)</f>
        <v>0.26666666666666666</v>
      </c>
      <c r="E18" s="39">
        <f>IF(ISBLANK(Input!$D25),100,LOOKUP(Input!$D25,Library!$B$6:$B$80,Library!D$6:D$80))</f>
        <v>99</v>
      </c>
      <c r="F18" s="39">
        <f>IF(ISBLANK(Input!$D25),1,LOOKUP(Input!$D25,Library!$B$6:$B$80,Library!E$6:E$80))</f>
        <v>0</v>
      </c>
      <c r="G18" s="39">
        <f>IF(ISBLANK(Input!$D25),1,LOOKUP(Input!$D25,Library!$B$6:$B$80,Library!F$6:F$80))</f>
        <v>0</v>
      </c>
      <c r="H18" s="39">
        <f>IF(ISBLANK(Input!$D25),1,LOOKUP(Input!$D25,Library!$B$6:$B$80,Library!G$6:G$80))</f>
        <v>0</v>
      </c>
      <c r="I18" s="39">
        <f>IF(ISBLANK(Input!$D25),1,LOOKUP(Input!$D25,Library!$B$6:$B$80,Library!H$6:H$80))</f>
        <v>0</v>
      </c>
      <c r="J18" s="39">
        <f>IF(ISBLANK(Input!$D25),1,LOOKUP(Input!$D25,Library!$B$6:$B$80,Library!I$6:I$80))</f>
        <v>0</v>
      </c>
      <c r="K18" s="39">
        <f>IF(ISBLANK(Input!$D25),1,LOOKUP(Input!$D25,Library!$B$6:$B$80,Library!J$6:J$80))</f>
        <v>0</v>
      </c>
      <c r="L18" s="39">
        <f>IF(ISBLANK(Input!$D25),1,LOOKUP(Input!$D25,Library!$B$6:$B$80,Library!K$6:K$80))</f>
        <v>0</v>
      </c>
      <c r="M18" s="39">
        <f>IF(ISBLANK(Input!$D25),1,LOOKUP(Input!$D25,Library!$B$6:$B$80,Library!L$6:L$80))</f>
        <v>0</v>
      </c>
      <c r="N18" s="39">
        <f>IF(ISBLANK(Input!$D25),1,LOOKUP(Input!$D25,Library!$B$6:$B$80,Library!M$6:M$80))</f>
        <v>0</v>
      </c>
      <c r="O18" s="39">
        <f>IF(ISBLANK(Input!$D25),1,LOOKUP(Input!$D25,Library!$B$6:$B$80,Library!N$6:N$80))</f>
        <v>0</v>
      </c>
      <c r="P18" s="39">
        <f>IF(ISBLANK(Input!$D25),1,LOOKUP(Input!$D25,Library!$B$6:$B$80,Library!O$6:O$80))</f>
        <v>0</v>
      </c>
      <c r="Q18" s="39">
        <f>IF(ISBLANK(Input!$D25),1,LOOKUP(Input!$D25,Library!$B$6:$B$80,Library!P$6:P$80))</f>
        <v>0</v>
      </c>
      <c r="R18" s="39">
        <f>IF(ISBLANK(Input!$D25),1,LOOKUP(Input!$D25,Library!$B$6:$B$80,Library!Q$6:Q$80))</f>
        <v>0</v>
      </c>
      <c r="S18" s="39">
        <f>IF(ISBLANK(Input!$D25),1,LOOKUP(Input!$D25,Library!$B$6:$B$80,Library!R$6:R$80))</f>
        <v>0</v>
      </c>
      <c r="T18" s="39">
        <f>IF(ISBLANK(Input!$D25),1,LOOKUP(Input!$D25,Library!$B$6:$B$80,Library!S$6:S$80))</f>
        <v>0</v>
      </c>
      <c r="U18" s="39">
        <f>IF(ISBLANK(Input!$D25),1,LOOKUP(Input!$D25,Library!$B$6:$B$80,Library!T$6:T$80))</f>
        <v>0</v>
      </c>
      <c r="V18" s="39">
        <f>IF(ISBLANK(Input!$D25),1,LOOKUP(Input!$D25,Library!$B$6:$B$80,Library!U$6:U$80))</f>
        <v>600000</v>
      </c>
      <c r="W18" s="39">
        <f>IF(ISBLANK(Input!$D25),1,LOOKUP(Input!$D25,Library!$B$6:$B$80,Library!V$6:V$80))</f>
        <v>0</v>
      </c>
      <c r="X18" s="39">
        <f>IF(ISBLANK(Input!$D25),1,LOOKUP(Input!$D25,Library!$B$6:$B$80,Library!W$6:W$80))</f>
        <v>0</v>
      </c>
      <c r="Y18" s="39">
        <f>IF(ISBLANK(Input!$D25),1,LOOKUP(Input!$D25,Library!$B$6:$B$80,Library!X$6:X$80))</f>
        <v>0</v>
      </c>
      <c r="Z18" s="39">
        <f>IF(ISBLANK(Input!$D25),1,LOOKUP(Input!$D25,Library!$B$6:$B$80,Library!Y$6:Y$80))</f>
        <v>0</v>
      </c>
      <c r="AA18" s="39">
        <f>IF(ISBLANK(Input!$D25),1,LOOKUP(Input!$D25,Library!$B$6:$B$80,Library!Z$6:Z$80))</f>
        <v>0</v>
      </c>
      <c r="AB18" s="39">
        <f>IF(ISBLANK(Input!$D25),1,LOOKUP(Input!$D25,Library!$B$6:$B$80,Library!AA$6:AA$80))</f>
        <v>0</v>
      </c>
      <c r="AC18" s="40">
        <f t="shared" si="13"/>
        <v>0.0026666666666666666</v>
      </c>
      <c r="AD18" s="77">
        <f t="shared" si="14"/>
        <v>0</v>
      </c>
      <c r="AE18" s="42">
        <f t="shared" si="15"/>
        <v>0</v>
      </c>
      <c r="AF18" s="42">
        <f t="shared" si="16"/>
        <v>0</v>
      </c>
      <c r="AG18" s="42">
        <f t="shared" si="17"/>
        <v>0</v>
      </c>
      <c r="AH18" s="42">
        <f t="shared" si="18"/>
        <v>0</v>
      </c>
      <c r="AI18" s="42">
        <f t="shared" si="19"/>
        <v>0</v>
      </c>
      <c r="AJ18" s="42">
        <f t="shared" si="20"/>
        <v>0</v>
      </c>
      <c r="AK18" s="42">
        <f t="shared" si="21"/>
        <v>0</v>
      </c>
      <c r="AL18" s="42">
        <f t="shared" si="22"/>
        <v>0</v>
      </c>
      <c r="AM18" s="42">
        <f t="shared" si="23"/>
        <v>0</v>
      </c>
      <c r="AN18" s="77">
        <f t="shared" si="3"/>
        <v>0</v>
      </c>
      <c r="AO18" s="77">
        <f t="shared" si="4"/>
        <v>0</v>
      </c>
      <c r="AP18" s="42">
        <f t="shared" si="5"/>
        <v>0</v>
      </c>
      <c r="AQ18" s="42">
        <f t="shared" si="6"/>
        <v>0</v>
      </c>
      <c r="AR18" s="42">
        <f t="shared" si="7"/>
        <v>0</v>
      </c>
      <c r="AS18" s="42">
        <f t="shared" si="8"/>
        <v>0</v>
      </c>
      <c r="AT18" s="42">
        <f t="shared" si="9"/>
        <v>1600</v>
      </c>
      <c r="AU18" s="42">
        <f t="shared" si="10"/>
        <v>0</v>
      </c>
      <c r="AV18" s="42">
        <f t="shared" si="11"/>
        <v>0</v>
      </c>
    </row>
    <row r="19" spans="1:48" ht="12.75">
      <c r="A19" s="38" t="str">
        <f>IF(ISBLANK(Input!$E26),"",Input!$E26)</f>
        <v>Selenium Premix, 0.2%</v>
      </c>
      <c r="B19" s="80">
        <f>IF(ISBLANK(Input!C26),0,Input!C26)</f>
        <v>0.05</v>
      </c>
      <c r="C19" s="47">
        <f>B19*(100/Input!$C$6)</f>
        <v>2</v>
      </c>
      <c r="D19" s="47">
        <f>(C19/10000)/(W19/1000000)</f>
        <v>0.1</v>
      </c>
      <c r="E19" s="39">
        <f>IF(ISBLANK(Input!$D26),100,LOOKUP(Input!$D26,Library!$B$6:$B$80,Library!D$6:D$80))</f>
        <v>100</v>
      </c>
      <c r="F19" s="39">
        <f>IF(ISBLANK(Input!$D26),1,LOOKUP(Input!$D26,Library!$B$6:$B$80,Library!E$6:E$80))</f>
        <v>0</v>
      </c>
      <c r="G19" s="39">
        <f>IF(ISBLANK(Input!$D26),1,LOOKUP(Input!$D26,Library!$B$6:$B$80,Library!F$6:F$80))</f>
        <v>0</v>
      </c>
      <c r="H19" s="39">
        <f>IF(ISBLANK(Input!$D26),1,LOOKUP(Input!$D26,Library!$B$6:$B$80,Library!G$6:G$80))</f>
        <v>0</v>
      </c>
      <c r="I19" s="39">
        <f>IF(ISBLANK(Input!$D26),1,LOOKUP(Input!$D26,Library!$B$6:$B$80,Library!H$6:H$80))</f>
        <v>0</v>
      </c>
      <c r="J19" s="39">
        <f>IF(ISBLANK(Input!$D26),1,LOOKUP(Input!$D26,Library!$B$6:$B$80,Library!I$6:I$80))</f>
        <v>0</v>
      </c>
      <c r="K19" s="39">
        <f>IF(ISBLANK(Input!$D26),1,LOOKUP(Input!$D26,Library!$B$6:$B$80,Library!J$6:J$80))</f>
        <v>0</v>
      </c>
      <c r="L19" s="39">
        <f>IF(ISBLANK(Input!$D26),1,LOOKUP(Input!$D26,Library!$B$6:$B$80,Library!K$6:K$80))</f>
        <v>0</v>
      </c>
      <c r="M19" s="39">
        <f>IF(ISBLANK(Input!$D26),1,LOOKUP(Input!$D26,Library!$B$6:$B$80,Library!L$6:L$80))</f>
        <v>0</v>
      </c>
      <c r="N19" s="39">
        <f>IF(ISBLANK(Input!$D26),1,LOOKUP(Input!$D26,Library!$B$6:$B$80,Library!M$6:M$80))</f>
        <v>0</v>
      </c>
      <c r="O19" s="39">
        <f>IF(ISBLANK(Input!$D26),1,LOOKUP(Input!$D26,Library!$B$6:$B$80,Library!N$6:N$80))</f>
        <v>0</v>
      </c>
      <c r="P19" s="39">
        <f>IF(ISBLANK(Input!$D26),1,LOOKUP(Input!$D26,Library!$B$6:$B$80,Library!O$6:O$80))</f>
        <v>0</v>
      </c>
      <c r="Q19" s="39">
        <f>IF(ISBLANK(Input!$D26),1,LOOKUP(Input!$D26,Library!$B$6:$B$80,Library!P$6:P$80))</f>
        <v>0</v>
      </c>
      <c r="R19" s="39">
        <f>IF(ISBLANK(Input!$D26),1,LOOKUP(Input!$D26,Library!$B$6:$B$80,Library!Q$6:Q$80))</f>
        <v>0</v>
      </c>
      <c r="S19" s="39">
        <f>IF(ISBLANK(Input!$D26),1,LOOKUP(Input!$D26,Library!$B$6:$B$80,Library!R$6:R$80))</f>
        <v>0</v>
      </c>
      <c r="T19" s="39">
        <f>IF(ISBLANK(Input!$D26),1,LOOKUP(Input!$D26,Library!$B$6:$B$80,Library!S$6:S$80))</f>
        <v>0</v>
      </c>
      <c r="U19" s="39">
        <f>IF(ISBLANK(Input!$D26),1,LOOKUP(Input!$D26,Library!$B$6:$B$80,Library!T$6:T$80))</f>
        <v>0</v>
      </c>
      <c r="V19" s="39">
        <f>IF(ISBLANK(Input!$D26),1,LOOKUP(Input!$D26,Library!$B$6:$B$80,Library!U$6:U$80))</f>
        <v>0</v>
      </c>
      <c r="W19" s="39">
        <f>IF(ISBLANK(Input!$D26),1,LOOKUP(Input!$D26,Library!$B$6:$B$80,Library!V$6:V$80))</f>
        <v>2000</v>
      </c>
      <c r="X19" s="39">
        <f>IF(ISBLANK(Input!$D26),1,LOOKUP(Input!$D26,Library!$B$6:$B$80,Library!W$6:W$80))</f>
        <v>0</v>
      </c>
      <c r="Y19" s="39">
        <f>IF(ISBLANK(Input!$D26),1,LOOKUP(Input!$D26,Library!$B$6:$B$80,Library!X$6:X$80))</f>
        <v>0</v>
      </c>
      <c r="Z19" s="39">
        <f>IF(ISBLANK(Input!$D26),1,LOOKUP(Input!$D26,Library!$B$6:$B$80,Library!Y$6:Y$80))</f>
        <v>0</v>
      </c>
      <c r="AA19" s="39">
        <f>IF(ISBLANK(Input!$D26),1,LOOKUP(Input!$D26,Library!$B$6:$B$80,Library!Z$6:Z$80))</f>
        <v>0</v>
      </c>
      <c r="AB19" s="39">
        <f>IF(ISBLANK(Input!$D26),1,LOOKUP(Input!$D26,Library!$B$6:$B$80,Library!AA$6:AA$80))</f>
        <v>0</v>
      </c>
      <c r="AC19" s="40">
        <f t="shared" si="13"/>
        <v>0.001</v>
      </c>
      <c r="AD19" s="77">
        <f t="shared" si="14"/>
        <v>0</v>
      </c>
      <c r="AE19" s="42">
        <f t="shared" si="15"/>
        <v>0</v>
      </c>
      <c r="AF19" s="42">
        <f t="shared" si="16"/>
        <v>0</v>
      </c>
      <c r="AG19" s="42">
        <f t="shared" si="17"/>
        <v>0</v>
      </c>
      <c r="AH19" s="42">
        <f t="shared" si="18"/>
        <v>0</v>
      </c>
      <c r="AI19" s="42">
        <f t="shared" si="19"/>
        <v>0</v>
      </c>
      <c r="AJ19" s="42">
        <f t="shared" si="20"/>
        <v>0</v>
      </c>
      <c r="AK19" s="42">
        <f t="shared" si="21"/>
        <v>0</v>
      </c>
      <c r="AL19" s="42">
        <f t="shared" si="22"/>
        <v>0</v>
      </c>
      <c r="AM19" s="42">
        <f t="shared" si="23"/>
        <v>0</v>
      </c>
      <c r="AN19" s="77">
        <f t="shared" si="3"/>
        <v>0</v>
      </c>
      <c r="AO19" s="77">
        <f t="shared" si="4"/>
        <v>0</v>
      </c>
      <c r="AP19" s="42">
        <f t="shared" si="5"/>
        <v>0</v>
      </c>
      <c r="AQ19" s="42">
        <f t="shared" si="6"/>
        <v>0</v>
      </c>
      <c r="AR19" s="42">
        <f t="shared" si="7"/>
        <v>0</v>
      </c>
      <c r="AS19" s="42">
        <f t="shared" si="8"/>
        <v>0</v>
      </c>
      <c r="AT19" s="42">
        <f t="shared" si="9"/>
        <v>0</v>
      </c>
      <c r="AU19" s="42">
        <f t="shared" si="10"/>
        <v>2</v>
      </c>
      <c r="AV19" s="42">
        <f t="shared" si="11"/>
        <v>0</v>
      </c>
    </row>
    <row r="20" spans="1:48" ht="12.75">
      <c r="A20" s="38" t="str">
        <f>IF(ISBLANK(Input!$E27),"",Input!$E27)</f>
        <v>Zinc, Sulfate</v>
      </c>
      <c r="B20" s="80">
        <f>IF(ISBLANK(Input!C27),0,Input!C27)</f>
        <v>75</v>
      </c>
      <c r="C20" s="47">
        <f>B20*(100/Input!$C$6)</f>
        <v>3000</v>
      </c>
      <c r="D20" s="47">
        <f>(C20/10000)/(X20/1000000)</f>
        <v>0.8450704225352113</v>
      </c>
      <c r="E20" s="39">
        <f>IF(ISBLANK(Input!$D27),100,LOOKUP(Input!$D27,Library!$B$6:$B$80,Library!D$6:D$80))</f>
        <v>99</v>
      </c>
      <c r="F20" s="39">
        <f>IF(ISBLANK(Input!$D27),1,LOOKUP(Input!$D27,Library!$B$6:$B$80,Library!E$6:E$80))</f>
        <v>0</v>
      </c>
      <c r="G20" s="39">
        <f>IF(ISBLANK(Input!$D27),1,LOOKUP(Input!$D27,Library!$B$6:$B$80,Library!F$6:F$80))</f>
        <v>0</v>
      </c>
      <c r="H20" s="39">
        <f>IF(ISBLANK(Input!$D27),1,LOOKUP(Input!$D27,Library!$B$6:$B$80,Library!G$6:G$80))</f>
        <v>0</v>
      </c>
      <c r="I20" s="39">
        <f>IF(ISBLANK(Input!$D27),1,LOOKUP(Input!$D27,Library!$B$6:$B$80,Library!H$6:H$80))</f>
        <v>0</v>
      </c>
      <c r="J20" s="39">
        <f>IF(ISBLANK(Input!$D27),1,LOOKUP(Input!$D27,Library!$B$6:$B$80,Library!I$6:I$80))</f>
        <v>0</v>
      </c>
      <c r="K20" s="39">
        <f>IF(ISBLANK(Input!$D27),1,LOOKUP(Input!$D27,Library!$B$6:$B$80,Library!J$6:J$80))</f>
        <v>0.02</v>
      </c>
      <c r="L20" s="39">
        <f>IF(ISBLANK(Input!$D27),1,LOOKUP(Input!$D27,Library!$B$6:$B$80,Library!K$6:K$80))</f>
        <v>0</v>
      </c>
      <c r="M20" s="39">
        <f>IF(ISBLANK(Input!$D27),1,LOOKUP(Input!$D27,Library!$B$6:$B$80,Library!L$6:L$80))</f>
        <v>0</v>
      </c>
      <c r="N20" s="39">
        <f>IF(ISBLANK(Input!$D27),1,LOOKUP(Input!$D27,Library!$B$6:$B$80,Library!M$6:M$80))</f>
        <v>0</v>
      </c>
      <c r="O20" s="39">
        <f>IF(ISBLANK(Input!$D27),1,LOOKUP(Input!$D27,Library!$B$6:$B$80,Library!N$6:N$80))</f>
        <v>17.68</v>
      </c>
      <c r="P20" s="39">
        <f>IF(ISBLANK(Input!$D27),1,LOOKUP(Input!$D27,Library!$B$6:$B$80,Library!O$6:O$80))</f>
        <v>0</v>
      </c>
      <c r="Q20" s="39">
        <f>IF(ISBLANK(Input!$D27),1,LOOKUP(Input!$D27,Library!$B$6:$B$80,Library!P$6:P$80))</f>
        <v>0.02</v>
      </c>
      <c r="R20" s="39">
        <f>IF(ISBLANK(Input!$D27),1,LOOKUP(Input!$D27,Library!$B$6:$B$80,Library!Q$6:Q$80))</f>
        <v>0</v>
      </c>
      <c r="S20" s="39">
        <f>IF(ISBLANK(Input!$D27),1,LOOKUP(Input!$D27,Library!$B$6:$B$80,Library!R$6:R$80))</f>
        <v>0</v>
      </c>
      <c r="T20" s="39">
        <f>IF(ISBLANK(Input!$D27),1,LOOKUP(Input!$D27,Library!$B$6:$B$80,Library!S$6:S$80))</f>
        <v>10</v>
      </c>
      <c r="U20" s="39">
        <f>IF(ISBLANK(Input!$D27),1,LOOKUP(Input!$D27,Library!$B$6:$B$80,Library!T$6:T$80))</f>
        <v>0</v>
      </c>
      <c r="V20" s="39">
        <f>IF(ISBLANK(Input!$D27),1,LOOKUP(Input!$D27,Library!$B$6:$B$80,Library!U$6:U$80))</f>
        <v>10</v>
      </c>
      <c r="W20" s="39">
        <f>IF(ISBLANK(Input!$D27),1,LOOKUP(Input!$D27,Library!$B$6:$B$80,Library!V$6:V$80))</f>
        <v>0</v>
      </c>
      <c r="X20" s="39">
        <f>IF(ISBLANK(Input!$D27),1,LOOKUP(Input!$D27,Library!$B$6:$B$80,Library!W$6:W$80))</f>
        <v>355000</v>
      </c>
      <c r="Y20" s="39">
        <f>IF(ISBLANK(Input!$D27),1,LOOKUP(Input!$D27,Library!$B$6:$B$80,Library!X$6:X$80))</f>
        <v>0</v>
      </c>
      <c r="Z20" s="39">
        <f>IF(ISBLANK(Input!$D27),1,LOOKUP(Input!$D27,Library!$B$6:$B$80,Library!Y$6:Y$80))</f>
        <v>0</v>
      </c>
      <c r="AA20" s="39">
        <f>IF(ISBLANK(Input!$D27),1,LOOKUP(Input!$D27,Library!$B$6:$B$80,Library!Z$6:Z$80))</f>
        <v>0</v>
      </c>
      <c r="AB20" s="39">
        <f>IF(ISBLANK(Input!$D27),1,LOOKUP(Input!$D27,Library!$B$6:$B$80,Library!AA$6:AA$80))</f>
        <v>0</v>
      </c>
      <c r="AC20" s="40">
        <f t="shared" si="13"/>
        <v>0.008450704225352112</v>
      </c>
      <c r="AD20" s="77">
        <f t="shared" si="14"/>
        <v>0</v>
      </c>
      <c r="AE20" s="42">
        <f t="shared" si="15"/>
        <v>0</v>
      </c>
      <c r="AF20" s="42">
        <f t="shared" si="16"/>
        <v>0</v>
      </c>
      <c r="AG20" s="42">
        <f t="shared" si="17"/>
        <v>0</v>
      </c>
      <c r="AH20" s="42">
        <f t="shared" si="18"/>
        <v>0</v>
      </c>
      <c r="AI20" s="42">
        <f t="shared" si="19"/>
        <v>0.00016901408450704225</v>
      </c>
      <c r="AJ20" s="42">
        <f t="shared" si="20"/>
        <v>0</v>
      </c>
      <c r="AK20" s="42">
        <f t="shared" si="21"/>
        <v>0</v>
      </c>
      <c r="AL20" s="42">
        <f t="shared" si="22"/>
        <v>0</v>
      </c>
      <c r="AM20" s="42">
        <f t="shared" si="23"/>
        <v>0.14940845070422534</v>
      </c>
      <c r="AN20" s="77">
        <f t="shared" si="3"/>
        <v>0</v>
      </c>
      <c r="AO20" s="77">
        <f t="shared" si="4"/>
        <v>0.00016901408450704225</v>
      </c>
      <c r="AP20" s="42">
        <f t="shared" si="5"/>
        <v>0</v>
      </c>
      <c r="AQ20" s="42">
        <f t="shared" si="6"/>
        <v>0</v>
      </c>
      <c r="AR20" s="42">
        <f t="shared" si="7"/>
        <v>0.08450704225352113</v>
      </c>
      <c r="AS20" s="42">
        <f t="shared" si="8"/>
        <v>0</v>
      </c>
      <c r="AT20" s="42">
        <f t="shared" si="9"/>
        <v>0.08450704225352113</v>
      </c>
      <c r="AU20" s="42">
        <f t="shared" si="10"/>
        <v>0</v>
      </c>
      <c r="AV20" s="42">
        <f t="shared" si="11"/>
        <v>2999.9999999999995</v>
      </c>
    </row>
    <row r="21" spans="1:48" ht="12.75">
      <c r="A21" s="38" t="str">
        <f>IF(ISBLANK(Input!$E30),"",Input!$E30)</f>
        <v>Vitamin A, 1,000,000 IU/g</v>
      </c>
      <c r="B21" s="80">
        <f>IF(ISBLANK(Input!C30),0,Input!C30)</f>
        <v>2200</v>
      </c>
      <c r="C21" s="47">
        <f>B21*(100/Input!$C$6)</f>
        <v>88000</v>
      </c>
      <c r="D21" s="47">
        <f>(C21/Y21)/(10)</f>
        <v>0.0079200000792</v>
      </c>
      <c r="E21" s="39">
        <f>IF(ISBLANK(Input!$D30),100,LOOKUP(Input!$D30,Library!$B$6:$B$80,Library!D$6:D$80))</f>
        <v>100</v>
      </c>
      <c r="F21" s="39">
        <f>IF(ISBLANK(Input!$D30),1,LOOKUP(Input!$D30,Library!$B$6:$B$80,Library!E$6:E$80))</f>
        <v>0</v>
      </c>
      <c r="G21" s="39">
        <f>IF(ISBLANK(Input!$D30),1,LOOKUP(Input!$D30,Library!$B$6:$B$80,Library!F$6:F$80))</f>
        <v>0</v>
      </c>
      <c r="H21" s="39">
        <f>IF(ISBLANK(Input!$D30),1,LOOKUP(Input!$D30,Library!$B$6:$B$80,Library!G$6:G$80))</f>
        <v>0</v>
      </c>
      <c r="I21" s="39">
        <f>IF(ISBLANK(Input!$D30),1,LOOKUP(Input!$D30,Library!$B$6:$B$80,Library!H$6:H$80))</f>
        <v>0</v>
      </c>
      <c r="J21" s="39">
        <f>IF(ISBLANK(Input!$D30),1,LOOKUP(Input!$D30,Library!$B$6:$B$80,Library!I$6:I$80))</f>
        <v>0</v>
      </c>
      <c r="K21" s="39">
        <f>IF(ISBLANK(Input!$D30),1,LOOKUP(Input!$D30,Library!$B$6:$B$80,Library!J$6:J$80))</f>
        <v>0</v>
      </c>
      <c r="L21" s="39">
        <f>IF(ISBLANK(Input!$D30),1,LOOKUP(Input!$D30,Library!$B$6:$B$80,Library!K$6:K$80))</f>
        <v>0</v>
      </c>
      <c r="M21" s="39">
        <f>IF(ISBLANK(Input!$D30),1,LOOKUP(Input!$D30,Library!$B$6:$B$80,Library!L$6:L$80))</f>
        <v>0</v>
      </c>
      <c r="N21" s="39">
        <f>IF(ISBLANK(Input!$D30),1,LOOKUP(Input!$D30,Library!$B$6:$B$80,Library!M$6:M$80))</f>
        <v>0</v>
      </c>
      <c r="O21" s="39">
        <f>IF(ISBLANK(Input!$D30),1,LOOKUP(Input!$D30,Library!$B$6:$B$80,Library!N$6:N$80))</f>
        <v>0</v>
      </c>
      <c r="P21" s="39">
        <f>IF(ISBLANK(Input!$D30),1,LOOKUP(Input!$D30,Library!$B$6:$B$80,Library!O$6:O$80))</f>
        <v>0</v>
      </c>
      <c r="Q21" s="39">
        <f>IF(ISBLANK(Input!$D30),1,LOOKUP(Input!$D30,Library!$B$6:$B$80,Library!P$6:P$80))</f>
        <v>0</v>
      </c>
      <c r="R21" s="39">
        <f>IF(ISBLANK(Input!$D30),1,LOOKUP(Input!$D30,Library!$B$6:$B$80,Library!Q$6:Q$80))</f>
        <v>0</v>
      </c>
      <c r="S21" s="39">
        <f>IF(ISBLANK(Input!$D30),1,LOOKUP(Input!$D30,Library!$B$6:$B$80,Library!R$6:R$80))</f>
        <v>0</v>
      </c>
      <c r="T21" s="39">
        <f>IF(ISBLANK(Input!$D30),1,LOOKUP(Input!$D30,Library!$B$6:$B$80,Library!S$6:S$80))</f>
        <v>0</v>
      </c>
      <c r="U21" s="39">
        <f>IF(ISBLANK(Input!$D30),1,LOOKUP(Input!$D30,Library!$B$6:$B$80,Library!T$6:T$80))</f>
        <v>0</v>
      </c>
      <c r="V21" s="39">
        <f>IF(ISBLANK(Input!$D30),1,LOOKUP(Input!$D30,Library!$B$6:$B$80,Library!U$6:U$80))</f>
        <v>0</v>
      </c>
      <c r="W21" s="39">
        <f>IF(ISBLANK(Input!$D30),1,LOOKUP(Input!$D30,Library!$B$6:$B$80,Library!V$6:V$80))</f>
        <v>0</v>
      </c>
      <c r="X21" s="39">
        <f>IF(ISBLANK(Input!$D30),1,LOOKUP(Input!$D30,Library!$B$6:$B$80,Library!W$6:W$80))</f>
        <v>0</v>
      </c>
      <c r="Y21" s="39">
        <f>IF(ISBLANK(Input!$D30),1,LOOKUP(Input!$D30,Library!$B$6:$B$80,Library!X$6:X$80))</f>
        <v>1111111.1</v>
      </c>
      <c r="Z21" s="39">
        <f>IF(ISBLANK(Input!$D30),1,LOOKUP(Input!$D30,Library!$B$6:$B$80,Library!Y$6:Y$80))</f>
        <v>0</v>
      </c>
      <c r="AA21" s="39">
        <f>IF(ISBLANK(Input!$D30),1,LOOKUP(Input!$D30,Library!$B$6:$B$80,Library!Z$6:Z$80))</f>
        <v>0</v>
      </c>
      <c r="AB21" s="39">
        <f>IF(ISBLANK(Input!$D30),1,LOOKUP(Input!$D30,Library!$B$6:$B$80,Library!AA$6:AA$80))</f>
        <v>0</v>
      </c>
      <c r="AC21" s="40">
        <f>D28/100</f>
        <v>0</v>
      </c>
      <c r="AD21" s="77">
        <f t="shared" si="14"/>
        <v>0</v>
      </c>
      <c r="AE21" s="42">
        <f t="shared" si="15"/>
        <v>0</v>
      </c>
      <c r="AF21" s="42">
        <f t="shared" si="16"/>
        <v>0</v>
      </c>
      <c r="AG21" s="42">
        <f t="shared" si="17"/>
        <v>0</v>
      </c>
      <c r="AH21" s="42">
        <f t="shared" si="18"/>
        <v>0</v>
      </c>
      <c r="AI21" s="42">
        <f t="shared" si="19"/>
        <v>0</v>
      </c>
      <c r="AJ21" s="42">
        <f t="shared" si="20"/>
        <v>0</v>
      </c>
      <c r="AK21" s="42">
        <f t="shared" si="21"/>
        <v>0</v>
      </c>
      <c r="AL21" s="42">
        <f t="shared" si="22"/>
        <v>0</v>
      </c>
      <c r="AM21" s="42">
        <f t="shared" si="23"/>
        <v>0</v>
      </c>
      <c r="AN21" s="77">
        <f t="shared" si="3"/>
        <v>0</v>
      </c>
      <c r="AO21" s="77">
        <f t="shared" si="4"/>
        <v>0</v>
      </c>
      <c r="AP21" s="42">
        <f t="shared" si="5"/>
        <v>0</v>
      </c>
      <c r="AQ21" s="42">
        <f t="shared" si="6"/>
        <v>0</v>
      </c>
      <c r="AR21" s="42">
        <f t="shared" si="7"/>
        <v>0</v>
      </c>
      <c r="AS21" s="42">
        <f t="shared" si="8"/>
        <v>0</v>
      </c>
      <c r="AT21" s="42">
        <f t="shared" si="9"/>
        <v>0</v>
      </c>
      <c r="AU21" s="42">
        <f t="shared" si="10"/>
        <v>0</v>
      </c>
      <c r="AV21" s="42">
        <f t="shared" si="11"/>
        <v>0</v>
      </c>
    </row>
    <row r="22" spans="1:48" ht="12.75">
      <c r="A22" s="38" t="str">
        <f>IF(ISBLANK(Input!$E31),"",Input!$E31)</f>
        <v>Vitamin E, 500 IU/g</v>
      </c>
      <c r="B22" s="80">
        <f>IF(ISBLANK(Input!C31),0,Input!C31)</f>
        <v>17.5</v>
      </c>
      <c r="C22" s="47">
        <f>B22*(100/Input!$C$6)</f>
        <v>700</v>
      </c>
      <c r="D22" s="47">
        <f>(C22/Z22)/(10)</f>
        <v>0.12599899200806394</v>
      </c>
      <c r="E22" s="39">
        <f>IF(ISBLANK(Input!$D31),100,LOOKUP(Input!$D31,Library!$B$6:$B$80,Library!D$6:D$80))</f>
        <v>100</v>
      </c>
      <c r="F22" s="39">
        <f>IF(ISBLANK(Input!$D31),1,LOOKUP(Input!$D31,Library!$B$6:$B$80,Library!E$6:E$80))</f>
        <v>0</v>
      </c>
      <c r="G22" s="39">
        <f>IF(ISBLANK(Input!$D31),1,LOOKUP(Input!$D31,Library!$B$6:$B$80,Library!F$6:F$80))</f>
        <v>0</v>
      </c>
      <c r="H22" s="39">
        <f>IF(ISBLANK(Input!$D31),1,LOOKUP(Input!$D31,Library!$B$6:$B$80,Library!G$6:G$80))</f>
        <v>0</v>
      </c>
      <c r="I22" s="39">
        <f>IF(ISBLANK(Input!$D31),1,LOOKUP(Input!$D31,Library!$B$6:$B$80,Library!H$6:H$80))</f>
        <v>0</v>
      </c>
      <c r="J22" s="39">
        <f>IF(ISBLANK(Input!$D31),1,LOOKUP(Input!$D31,Library!$B$6:$B$80,Library!I$6:I$80))</f>
        <v>0</v>
      </c>
      <c r="K22" s="39">
        <f>IF(ISBLANK(Input!$D31),1,LOOKUP(Input!$D31,Library!$B$6:$B$80,Library!J$6:J$80))</f>
        <v>0</v>
      </c>
      <c r="L22" s="39">
        <f>IF(ISBLANK(Input!$D31),1,LOOKUP(Input!$D31,Library!$B$6:$B$80,Library!K$6:K$80))</f>
        <v>0</v>
      </c>
      <c r="M22" s="39">
        <f>IF(ISBLANK(Input!$D31),1,LOOKUP(Input!$D31,Library!$B$6:$B$80,Library!L$6:L$80))</f>
        <v>0</v>
      </c>
      <c r="N22" s="39">
        <f>IF(ISBLANK(Input!$D31),1,LOOKUP(Input!$D31,Library!$B$6:$B$80,Library!M$6:M$80))</f>
        <v>0</v>
      </c>
      <c r="O22" s="39">
        <f>IF(ISBLANK(Input!$D31),1,LOOKUP(Input!$D31,Library!$B$6:$B$80,Library!N$6:N$80))</f>
        <v>0</v>
      </c>
      <c r="P22" s="39">
        <f>IF(ISBLANK(Input!$D31),1,LOOKUP(Input!$D31,Library!$B$6:$B$80,Library!O$6:O$80))</f>
        <v>0</v>
      </c>
      <c r="Q22" s="39">
        <f>IF(ISBLANK(Input!$D31),1,LOOKUP(Input!$D31,Library!$B$6:$B$80,Library!P$6:P$80))</f>
        <v>0</v>
      </c>
      <c r="R22" s="39">
        <f>IF(ISBLANK(Input!$D31),1,LOOKUP(Input!$D31,Library!$B$6:$B$80,Library!Q$6:Q$80))</f>
        <v>0</v>
      </c>
      <c r="S22" s="39">
        <f>IF(ISBLANK(Input!$D31),1,LOOKUP(Input!$D31,Library!$B$6:$B$80,Library!R$6:R$80))</f>
        <v>0</v>
      </c>
      <c r="T22" s="39">
        <f>IF(ISBLANK(Input!$D31),1,LOOKUP(Input!$D31,Library!$B$6:$B$80,Library!S$6:S$80))</f>
        <v>0</v>
      </c>
      <c r="U22" s="39">
        <f>IF(ISBLANK(Input!$D31),1,LOOKUP(Input!$D31,Library!$B$6:$B$80,Library!T$6:T$80))</f>
        <v>0</v>
      </c>
      <c r="V22" s="39">
        <f>IF(ISBLANK(Input!$D31),1,LOOKUP(Input!$D31,Library!$B$6:$B$80,Library!U$6:U$80))</f>
        <v>0</v>
      </c>
      <c r="W22" s="39">
        <f>IF(ISBLANK(Input!$D31),1,LOOKUP(Input!$D31,Library!$B$6:$B$80,Library!V$6:V$80))</f>
        <v>0</v>
      </c>
      <c r="X22" s="39">
        <f>IF(ISBLANK(Input!$D31),1,LOOKUP(Input!$D31,Library!$B$6:$B$80,Library!W$6:W$80))</f>
        <v>0</v>
      </c>
      <c r="Y22" s="39">
        <f>IF(ISBLANK(Input!$D31),1,LOOKUP(Input!$D31,Library!$B$6:$B$80,Library!X$6:X$80))</f>
        <v>0</v>
      </c>
      <c r="Z22" s="39">
        <f>IF(ISBLANK(Input!$D31),1,LOOKUP(Input!$D31,Library!$B$6:$B$80,Library!Y$6:Y$80))</f>
        <v>555.56</v>
      </c>
      <c r="AA22" s="39">
        <f>IF(ISBLANK(Input!$D31),1,LOOKUP(Input!$D31,Library!$B$6:$B$80,Library!Z$6:Z$80))</f>
        <v>0</v>
      </c>
      <c r="AB22" s="39">
        <f>IF(ISBLANK(Input!$D31),1,LOOKUP(Input!$D31,Library!$B$6:$B$80,Library!AA$6:AA$80))</f>
        <v>0</v>
      </c>
      <c r="AC22" s="40">
        <f>D29/100</f>
        <v>0</v>
      </c>
      <c r="AD22" s="77">
        <f t="shared" si="14"/>
        <v>0</v>
      </c>
      <c r="AE22" s="42">
        <f t="shared" si="15"/>
        <v>0</v>
      </c>
      <c r="AF22" s="42">
        <f t="shared" si="16"/>
        <v>0</v>
      </c>
      <c r="AG22" s="42">
        <f t="shared" si="17"/>
        <v>0</v>
      </c>
      <c r="AH22" s="42">
        <f t="shared" si="18"/>
        <v>0</v>
      </c>
      <c r="AI22" s="42">
        <f t="shared" si="19"/>
        <v>0</v>
      </c>
      <c r="AJ22" s="42">
        <f t="shared" si="20"/>
        <v>0</v>
      </c>
      <c r="AK22" s="42">
        <f t="shared" si="21"/>
        <v>0</v>
      </c>
      <c r="AL22" s="42">
        <f t="shared" si="22"/>
        <v>0</v>
      </c>
      <c r="AM22" s="42">
        <f t="shared" si="23"/>
        <v>0</v>
      </c>
      <c r="AN22" s="77">
        <f t="shared" si="3"/>
        <v>0</v>
      </c>
      <c r="AO22" s="77">
        <f t="shared" si="4"/>
        <v>0</v>
      </c>
      <c r="AP22" s="42">
        <f t="shared" si="5"/>
        <v>0</v>
      </c>
      <c r="AQ22" s="42">
        <f t="shared" si="6"/>
        <v>0</v>
      </c>
      <c r="AR22" s="42">
        <f t="shared" si="7"/>
        <v>0</v>
      </c>
      <c r="AS22" s="42">
        <f t="shared" si="8"/>
        <v>0</v>
      </c>
      <c r="AT22" s="42">
        <f t="shared" si="9"/>
        <v>0</v>
      </c>
      <c r="AU22" s="42">
        <f t="shared" si="10"/>
        <v>0</v>
      </c>
      <c r="AV22" s="42">
        <f t="shared" si="11"/>
        <v>0</v>
      </c>
    </row>
    <row r="23" spans="1:48" ht="12.75">
      <c r="A23" s="38" t="str">
        <f>IF(ISBLANK(Input!$E34),"",Input!$E34)</f>
        <v>Rumensin-80</v>
      </c>
      <c r="B23" s="80">
        <f>IF(ISBLANK(Input!C34),0,Input!C34)</f>
        <v>30</v>
      </c>
      <c r="C23" s="47">
        <f>B23*(100/Input!$C$6)</f>
        <v>1200</v>
      </c>
      <c r="D23" s="47">
        <f>((C23/AA23)/(2000))*100</f>
        <v>0.6749915626054674</v>
      </c>
      <c r="E23" s="39">
        <f>IF(ISBLANK(Input!$D34),100,LOOKUP(Input!$D34,Library!$B$6:$B$80,Library!D$6:D$80))</f>
        <v>100</v>
      </c>
      <c r="F23" s="39">
        <f>IF(ISBLANK(Input!$D34),1,LOOKUP(Input!$D34,Library!$B$6:$B$80,Library!E$6:E$80))</f>
        <v>0</v>
      </c>
      <c r="G23" s="39">
        <f>IF(ISBLANK(Input!$D34),1,LOOKUP(Input!$D34,Library!$B$6:$B$80,Library!F$6:F$80))</f>
        <v>0</v>
      </c>
      <c r="H23" s="39">
        <f>IF(ISBLANK(Input!$D34),1,LOOKUP(Input!$D34,Library!$B$6:$B$80,Library!G$6:G$80))</f>
        <v>0</v>
      </c>
      <c r="I23" s="39">
        <f>IF(ISBLANK(Input!$D34),1,LOOKUP(Input!$D34,Library!$B$6:$B$80,Library!H$6:H$80))</f>
        <v>0</v>
      </c>
      <c r="J23" s="39">
        <f>IF(ISBLANK(Input!$D34),1,LOOKUP(Input!$D34,Library!$B$6:$B$80,Library!I$6:I$80))</f>
        <v>0</v>
      </c>
      <c r="K23" s="39">
        <f>IF(ISBLANK(Input!$D34),1,LOOKUP(Input!$D34,Library!$B$6:$B$80,Library!J$6:J$80))</f>
        <v>0</v>
      </c>
      <c r="L23" s="39">
        <f>IF(ISBLANK(Input!$D34),1,LOOKUP(Input!$D34,Library!$B$6:$B$80,Library!K$6:K$80))</f>
        <v>0</v>
      </c>
      <c r="M23" s="39">
        <f>IF(ISBLANK(Input!$D34),1,LOOKUP(Input!$D34,Library!$B$6:$B$80,Library!L$6:L$80))</f>
        <v>0</v>
      </c>
      <c r="N23" s="39">
        <f>IF(ISBLANK(Input!$D34),1,LOOKUP(Input!$D34,Library!$B$6:$B$80,Library!M$6:M$80))</f>
        <v>0</v>
      </c>
      <c r="O23" s="39">
        <f>IF(ISBLANK(Input!$D34),1,LOOKUP(Input!$D34,Library!$B$6:$B$80,Library!N$6:N$80))</f>
        <v>0</v>
      </c>
      <c r="P23" s="39">
        <f>IF(ISBLANK(Input!$D34),1,LOOKUP(Input!$D34,Library!$B$6:$B$80,Library!O$6:O$80))</f>
        <v>0</v>
      </c>
      <c r="Q23" s="39">
        <f>IF(ISBLANK(Input!$D34),1,LOOKUP(Input!$D34,Library!$B$6:$B$80,Library!P$6:P$80))</f>
        <v>0</v>
      </c>
      <c r="R23" s="39">
        <f>IF(ISBLANK(Input!$D34),1,LOOKUP(Input!$D34,Library!$B$6:$B$80,Library!Q$6:Q$80))</f>
        <v>0</v>
      </c>
      <c r="S23" s="39">
        <f>IF(ISBLANK(Input!$D34),1,LOOKUP(Input!$D34,Library!$B$6:$B$80,Library!R$6:R$80))</f>
        <v>0</v>
      </c>
      <c r="T23" s="39">
        <f>IF(ISBLANK(Input!$D34),1,LOOKUP(Input!$D34,Library!$B$6:$B$80,Library!S$6:S$80))</f>
        <v>0</v>
      </c>
      <c r="U23" s="39">
        <f>IF(ISBLANK(Input!$D34),1,LOOKUP(Input!$D34,Library!$B$6:$B$80,Library!T$6:T$80))</f>
        <v>0</v>
      </c>
      <c r="V23" s="39">
        <f>IF(ISBLANK(Input!$D34),1,LOOKUP(Input!$D34,Library!$B$6:$B$80,Library!U$6:U$80))</f>
        <v>0</v>
      </c>
      <c r="W23" s="39">
        <f>IF(ISBLANK(Input!$D34),1,LOOKUP(Input!$D34,Library!$B$6:$B$80,Library!V$6:V$80))</f>
        <v>0</v>
      </c>
      <c r="X23" s="39">
        <f>IF(ISBLANK(Input!$D34),1,LOOKUP(Input!$D34,Library!$B$6:$B$80,Library!W$6:W$80))</f>
        <v>0</v>
      </c>
      <c r="Y23" s="39">
        <f>IF(ISBLANK(Input!$D34),1,LOOKUP(Input!$D34,Library!$B$6:$B$80,Library!X$6:X$80))</f>
        <v>0</v>
      </c>
      <c r="Z23" s="39">
        <f>IF(ISBLANK(Input!$D34),1,LOOKUP(Input!$D34,Library!$B$6:$B$80,Library!Y$6:Y$80))</f>
        <v>0</v>
      </c>
      <c r="AA23" s="39">
        <f>IF(ISBLANK(Input!$D34),1,LOOKUP(Input!$D34,Library!$B$6:$B$80,Library!Z$6:Z$80))</f>
        <v>88.89</v>
      </c>
      <c r="AB23" s="39">
        <f>IF(ISBLANK(Input!$D34),1,LOOKUP(Input!$D34,Library!$B$6:$B$80,Library!AA$6:AA$80))</f>
        <v>0</v>
      </c>
      <c r="AC23" s="40">
        <f>D32/100</f>
        <v>0</v>
      </c>
      <c r="AD23" s="77">
        <f t="shared" si="14"/>
        <v>0</v>
      </c>
      <c r="AE23" s="42">
        <f t="shared" si="15"/>
        <v>0</v>
      </c>
      <c r="AF23" s="42">
        <f t="shared" si="16"/>
        <v>0</v>
      </c>
      <c r="AG23" s="42">
        <f t="shared" si="17"/>
        <v>0</v>
      </c>
      <c r="AH23" s="42">
        <f t="shared" si="18"/>
        <v>0</v>
      </c>
      <c r="AI23" s="42">
        <f t="shared" si="19"/>
        <v>0</v>
      </c>
      <c r="AJ23" s="42">
        <f t="shared" si="20"/>
        <v>0</v>
      </c>
      <c r="AK23" s="42">
        <f t="shared" si="21"/>
        <v>0</v>
      </c>
      <c r="AL23" s="42">
        <f t="shared" si="22"/>
        <v>0</v>
      </c>
      <c r="AM23" s="42">
        <f t="shared" si="23"/>
        <v>0</v>
      </c>
      <c r="AN23" s="77">
        <f t="shared" si="3"/>
        <v>0</v>
      </c>
      <c r="AO23" s="77">
        <f t="shared" si="4"/>
        <v>0</v>
      </c>
      <c r="AP23" s="42">
        <f t="shared" si="5"/>
        <v>0</v>
      </c>
      <c r="AQ23" s="42">
        <f t="shared" si="6"/>
        <v>0</v>
      </c>
      <c r="AR23" s="42">
        <f t="shared" si="7"/>
        <v>0</v>
      </c>
      <c r="AS23" s="42">
        <f t="shared" si="8"/>
        <v>0</v>
      </c>
      <c r="AT23" s="42">
        <f t="shared" si="9"/>
        <v>0</v>
      </c>
      <c r="AU23" s="42">
        <f t="shared" si="10"/>
        <v>0</v>
      </c>
      <c r="AV23" s="42">
        <f t="shared" si="11"/>
        <v>0</v>
      </c>
    </row>
    <row r="24" spans="1:48" ht="12.75">
      <c r="A24" s="38" t="str">
        <f>IF(ISBLANK(Input!$E35),"",Input!$E35)</f>
        <v>Tylan-40</v>
      </c>
      <c r="B24" s="80">
        <f>IF(ISBLANK(Input!C35),0,Input!C35)</f>
        <v>10</v>
      </c>
      <c r="C24" s="47">
        <f>B24*(100/Input!$C$6)</f>
        <v>400</v>
      </c>
      <c r="D24" s="47">
        <f>((C24/AB24)/(2000))*100</f>
        <v>0.45004500450045004</v>
      </c>
      <c r="E24" s="39">
        <f>IF(ISBLANK(Input!$D35),100,LOOKUP(Input!$D35,Library!$B$6:$B$80,Library!D$6:D$80))</f>
        <v>100</v>
      </c>
      <c r="F24" s="39">
        <f>IF(ISBLANK(Input!$D35),1,LOOKUP(Input!$D35,Library!$B$6:$B$80,Library!E$6:E$80))</f>
        <v>0</v>
      </c>
      <c r="G24" s="39">
        <f>IF(ISBLANK(Input!$D35),1,LOOKUP(Input!$D35,Library!$B$6:$B$80,Library!F$6:F$80))</f>
        <v>0</v>
      </c>
      <c r="H24" s="39">
        <f>IF(ISBLANK(Input!$D35),1,LOOKUP(Input!$D35,Library!$B$6:$B$80,Library!G$6:G$80))</f>
        <v>0</v>
      </c>
      <c r="I24" s="39">
        <f>IF(ISBLANK(Input!$D35),1,LOOKUP(Input!$D35,Library!$B$6:$B$80,Library!H$6:H$80))</f>
        <v>0</v>
      </c>
      <c r="J24" s="39">
        <f>IF(ISBLANK(Input!$D35),1,LOOKUP(Input!$D35,Library!$B$6:$B$80,Library!I$6:I$80))</f>
        <v>0</v>
      </c>
      <c r="K24" s="39">
        <f>IF(ISBLANK(Input!$D35),1,LOOKUP(Input!$D35,Library!$B$6:$B$80,Library!J$6:J$80))</f>
        <v>0</v>
      </c>
      <c r="L24" s="39">
        <f>IF(ISBLANK(Input!$D35),1,LOOKUP(Input!$D35,Library!$B$6:$B$80,Library!K$6:K$80))</f>
        <v>0</v>
      </c>
      <c r="M24" s="39">
        <f>IF(ISBLANK(Input!$D35),1,LOOKUP(Input!$D35,Library!$B$6:$B$80,Library!L$6:L$80))</f>
        <v>0</v>
      </c>
      <c r="N24" s="39">
        <f>IF(ISBLANK(Input!$D35),1,LOOKUP(Input!$D35,Library!$B$6:$B$80,Library!M$6:M$80))</f>
        <v>0</v>
      </c>
      <c r="O24" s="39">
        <f>IF(ISBLANK(Input!$D35),1,LOOKUP(Input!$D35,Library!$B$6:$B$80,Library!N$6:N$80))</f>
        <v>0</v>
      </c>
      <c r="P24" s="39">
        <f>IF(ISBLANK(Input!$D35),1,LOOKUP(Input!$D35,Library!$B$6:$B$80,Library!O$6:O$80))</f>
        <v>0</v>
      </c>
      <c r="Q24" s="39">
        <f>IF(ISBLANK(Input!$D35),1,LOOKUP(Input!$D35,Library!$B$6:$B$80,Library!P$6:P$80))</f>
        <v>0</v>
      </c>
      <c r="R24" s="39">
        <f>IF(ISBLANK(Input!$D35),1,LOOKUP(Input!$D35,Library!$B$6:$B$80,Library!Q$6:Q$80))</f>
        <v>0</v>
      </c>
      <c r="S24" s="39">
        <f>IF(ISBLANK(Input!$D35),1,LOOKUP(Input!$D35,Library!$B$6:$B$80,Library!R$6:R$80))</f>
        <v>0</v>
      </c>
      <c r="T24" s="39">
        <f>IF(ISBLANK(Input!$D35),1,LOOKUP(Input!$D35,Library!$B$6:$B$80,Library!S$6:S$80))</f>
        <v>0</v>
      </c>
      <c r="U24" s="39">
        <f>IF(ISBLANK(Input!$D35),1,LOOKUP(Input!$D35,Library!$B$6:$B$80,Library!T$6:T$80))</f>
        <v>0</v>
      </c>
      <c r="V24" s="39">
        <f>IF(ISBLANK(Input!$D35),1,LOOKUP(Input!$D35,Library!$B$6:$B$80,Library!U$6:U$80))</f>
        <v>0</v>
      </c>
      <c r="W24" s="39">
        <f>IF(ISBLANK(Input!$D35),1,LOOKUP(Input!$D35,Library!$B$6:$B$80,Library!V$6:V$80))</f>
        <v>0</v>
      </c>
      <c r="X24" s="39">
        <f>IF(ISBLANK(Input!$D35),1,LOOKUP(Input!$D35,Library!$B$6:$B$80,Library!W$6:W$80))</f>
        <v>0</v>
      </c>
      <c r="Y24" s="39">
        <f>IF(ISBLANK(Input!$D35),1,LOOKUP(Input!$D35,Library!$B$6:$B$80,Library!X$6:X$80))</f>
        <v>0</v>
      </c>
      <c r="Z24" s="39">
        <f>IF(ISBLANK(Input!$D35),1,LOOKUP(Input!$D35,Library!$B$6:$B$80,Library!Y$6:Y$80))</f>
        <v>0</v>
      </c>
      <c r="AA24" s="39">
        <f>IF(ISBLANK(Input!$D35),1,LOOKUP(Input!$D35,Library!$B$6:$B$80,Library!Z$6:Z$80))</f>
        <v>0</v>
      </c>
      <c r="AB24" s="39">
        <f>IF(ISBLANK(Input!$D35),1,LOOKUP(Input!$D35,Library!$B$6:$B$80,Library!AA$6:AA$80))</f>
        <v>44.44</v>
      </c>
      <c r="AC24" s="40">
        <f>D33/100</f>
        <v>0</v>
      </c>
      <c r="AD24" s="77">
        <f t="shared" si="14"/>
        <v>0</v>
      </c>
      <c r="AE24" s="42">
        <f t="shared" si="15"/>
        <v>0</v>
      </c>
      <c r="AF24" s="42">
        <f t="shared" si="16"/>
        <v>0</v>
      </c>
      <c r="AG24" s="42">
        <f t="shared" si="17"/>
        <v>0</v>
      </c>
      <c r="AH24" s="42">
        <f t="shared" si="18"/>
        <v>0</v>
      </c>
      <c r="AI24" s="42">
        <f t="shared" si="19"/>
        <v>0</v>
      </c>
      <c r="AJ24" s="42">
        <f t="shared" si="20"/>
        <v>0</v>
      </c>
      <c r="AK24" s="42">
        <f t="shared" si="21"/>
        <v>0</v>
      </c>
      <c r="AL24" s="42">
        <f t="shared" si="22"/>
        <v>0</v>
      </c>
      <c r="AM24" s="42">
        <f t="shared" si="23"/>
        <v>0</v>
      </c>
      <c r="AN24" s="77">
        <f t="shared" si="3"/>
        <v>0</v>
      </c>
      <c r="AO24" s="77">
        <f t="shared" si="4"/>
        <v>0</v>
      </c>
      <c r="AP24" s="42">
        <f t="shared" si="5"/>
        <v>0</v>
      </c>
      <c r="AQ24" s="42">
        <f t="shared" si="6"/>
        <v>0</v>
      </c>
      <c r="AR24" s="42">
        <f t="shared" si="7"/>
        <v>0</v>
      </c>
      <c r="AS24" s="42">
        <f t="shared" si="8"/>
        <v>0</v>
      </c>
      <c r="AT24" s="42">
        <f t="shared" si="9"/>
        <v>0</v>
      </c>
      <c r="AU24" s="42">
        <f t="shared" si="10"/>
        <v>0</v>
      </c>
      <c r="AV24" s="42">
        <f t="shared" si="11"/>
        <v>0</v>
      </c>
    </row>
    <row r="25" spans="1:48" ht="12.75">
      <c r="A25" s="43" t="s">
        <v>154</v>
      </c>
      <c r="B25" s="43"/>
      <c r="C25" s="43"/>
      <c r="D25" s="43">
        <f>SUM(D8:D24)</f>
        <v>76.13236987463597</v>
      </c>
      <c r="E25" s="45"/>
      <c r="F25" s="44">
        <f aca="true" t="shared" si="24" ref="F25:Q25">AD25</f>
        <v>8.94</v>
      </c>
      <c r="G25" s="44">
        <f t="shared" si="24"/>
        <v>6.666666666666667</v>
      </c>
      <c r="H25" s="44">
        <f t="shared" si="24"/>
        <v>0</v>
      </c>
      <c r="I25" s="44">
        <f t="shared" si="24"/>
        <v>0</v>
      </c>
      <c r="J25" s="44">
        <f t="shared" si="24"/>
        <v>0</v>
      </c>
      <c r="K25" s="44">
        <f t="shared" si="24"/>
        <v>16.341400957735054</v>
      </c>
      <c r="L25" s="44">
        <f t="shared" si="24"/>
        <v>0.20842105263157892</v>
      </c>
      <c r="M25" s="44">
        <f t="shared" si="24"/>
        <v>4.05125170439051</v>
      </c>
      <c r="N25" s="44">
        <f t="shared" si="24"/>
        <v>2.900682410689938</v>
      </c>
      <c r="O25" s="44">
        <f t="shared" si="24"/>
        <v>1.8573815856260627</v>
      </c>
      <c r="P25" s="44">
        <f t="shared" si="24"/>
        <v>4.801318134715027</v>
      </c>
      <c r="Q25" s="44">
        <f t="shared" si="24"/>
        <v>11.063369014084506</v>
      </c>
      <c r="R25" s="44">
        <f aca="true" t="shared" si="25" ref="R25:X25">AP25</f>
        <v>8.103626943005182</v>
      </c>
      <c r="S25" s="44">
        <f t="shared" si="25"/>
        <v>400.17029360967183</v>
      </c>
      <c r="T25" s="44">
        <f t="shared" si="25"/>
        <v>2071.666877814871</v>
      </c>
      <c r="U25" s="44">
        <f t="shared" si="25"/>
        <v>20</v>
      </c>
      <c r="V25" s="44">
        <f t="shared" si="25"/>
        <v>1606.8187008602856</v>
      </c>
      <c r="W25" s="44">
        <f t="shared" si="25"/>
        <v>2</v>
      </c>
      <c r="X25" s="44">
        <f t="shared" si="25"/>
        <v>3001.0362694300516</v>
      </c>
      <c r="Y25" s="44"/>
      <c r="Z25" s="44"/>
      <c r="AA25" s="44"/>
      <c r="AB25" s="44"/>
      <c r="AC25" s="43"/>
      <c r="AD25" s="41">
        <f>SUM(AD8:AD24)</f>
        <v>8.94</v>
      </c>
      <c r="AE25" s="41">
        <f>SUM(AE8:AE24)</f>
        <v>6.666666666666667</v>
      </c>
      <c r="AF25" s="41">
        <f aca="true" t="shared" si="26" ref="AF25:AV25">SUM(AF8:AF24)</f>
        <v>0</v>
      </c>
      <c r="AG25" s="41">
        <f t="shared" si="26"/>
        <v>0</v>
      </c>
      <c r="AH25" s="41">
        <f t="shared" si="26"/>
        <v>0</v>
      </c>
      <c r="AI25" s="41">
        <f t="shared" si="26"/>
        <v>16.341400957735054</v>
      </c>
      <c r="AJ25" s="41">
        <f t="shared" si="26"/>
        <v>0.20842105263157892</v>
      </c>
      <c r="AK25" s="41">
        <f t="shared" si="26"/>
        <v>4.05125170439051</v>
      </c>
      <c r="AL25" s="41">
        <f t="shared" si="26"/>
        <v>2.900682410689938</v>
      </c>
      <c r="AM25" s="41">
        <f t="shared" si="26"/>
        <v>1.8573815856260627</v>
      </c>
      <c r="AN25" s="41">
        <f>SUM(AN8:AN24)</f>
        <v>4.801318134715027</v>
      </c>
      <c r="AO25" s="41">
        <f>SUM(AO8:AO24)</f>
        <v>11.063369014084506</v>
      </c>
      <c r="AP25" s="41">
        <f t="shared" si="26"/>
        <v>8.103626943005182</v>
      </c>
      <c r="AQ25" s="41">
        <f t="shared" si="26"/>
        <v>400.17029360967183</v>
      </c>
      <c r="AR25" s="41">
        <f t="shared" si="26"/>
        <v>2071.666877814871</v>
      </c>
      <c r="AS25" s="41">
        <f t="shared" si="26"/>
        <v>20</v>
      </c>
      <c r="AT25" s="41">
        <f t="shared" si="26"/>
        <v>1606.8187008602856</v>
      </c>
      <c r="AU25" s="41">
        <f t="shared" si="26"/>
        <v>2</v>
      </c>
      <c r="AV25" s="41">
        <f t="shared" si="26"/>
        <v>3001.0362694300516</v>
      </c>
    </row>
    <row r="26" spans="1:48" ht="12.75">
      <c r="A26" s="46"/>
      <c r="B26" s="46"/>
      <c r="C26" s="46"/>
      <c r="D26" s="46"/>
      <c r="E26" s="49"/>
      <c r="F26" s="50">
        <v>13.735749999999998</v>
      </c>
      <c r="G26" s="50"/>
      <c r="H26" s="50">
        <v>2.2042699999999997</v>
      </c>
      <c r="I26" s="50">
        <v>1.522305</v>
      </c>
      <c r="J26" s="50"/>
      <c r="K26" s="50">
        <v>0.5501</v>
      </c>
      <c r="L26" s="50">
        <v>0.42177499999999996</v>
      </c>
      <c r="M26" s="50">
        <v>0.736705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48"/>
      <c r="AD26" s="41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</row>
    <row r="27" spans="1:48" ht="12.75">
      <c r="A27" s="51"/>
      <c r="B27" s="51"/>
      <c r="C27" s="51"/>
      <c r="D27" s="51"/>
      <c r="E27" s="52"/>
      <c r="F27" s="52"/>
      <c r="G27" s="52"/>
      <c r="H27" s="48">
        <f>H25/2.205</f>
        <v>0</v>
      </c>
      <c r="I27" s="48">
        <f>I25/2.205</f>
        <v>0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3"/>
      <c r="AD27" s="41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27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24.7109375" style="0" customWidth="1"/>
    <col min="3" max="3" width="16.421875" style="0" customWidth="1"/>
    <col min="4" max="4" width="1.28515625" style="0" customWidth="1"/>
    <col min="5" max="5" width="16.8515625" style="0" customWidth="1"/>
    <col min="6" max="7" width="13.00390625" style="0" customWidth="1"/>
  </cols>
  <sheetData>
    <row r="1" ht="12.75">
      <c r="B1" s="1" t="s">
        <v>170</v>
      </c>
    </row>
    <row r="3" spans="6:7" ht="13.5" thickBot="1">
      <c r="F3" s="74" t="s">
        <v>155</v>
      </c>
      <c r="G3" s="75"/>
    </row>
    <row r="4" spans="6:7" ht="13.5" thickTop="1">
      <c r="F4" s="57" t="s">
        <v>156</v>
      </c>
      <c r="G4" s="57" t="s">
        <v>157</v>
      </c>
    </row>
    <row r="5" spans="3:7" ht="12.75">
      <c r="C5" s="65" t="s">
        <v>158</v>
      </c>
      <c r="E5" s="57" t="s">
        <v>159</v>
      </c>
      <c r="F5" s="57" t="s">
        <v>160</v>
      </c>
      <c r="G5" s="57" t="s">
        <v>161</v>
      </c>
    </row>
    <row r="6" spans="2:7" ht="12.75">
      <c r="B6" s="62" t="s">
        <v>135</v>
      </c>
      <c r="C6" s="57" t="s">
        <v>162</v>
      </c>
      <c r="D6" s="65"/>
      <c r="E6" s="57" t="s">
        <v>163</v>
      </c>
      <c r="F6" s="57" t="s">
        <v>164</v>
      </c>
      <c r="G6" s="57" t="s">
        <v>165</v>
      </c>
    </row>
    <row r="7" spans="2:7" ht="12.75">
      <c r="B7" s="101" t="str">
        <f>Calculations!A8</f>
        <v>Limestone, High-Calcium</v>
      </c>
      <c r="C7" s="81">
        <f>Calculations!D8</f>
        <v>42.10526315789474</v>
      </c>
      <c r="D7" s="65"/>
      <c r="E7" s="83" t="s">
        <v>6</v>
      </c>
      <c r="F7" s="76">
        <f>Calculations!K$25*(Input!$C$6/100)</f>
        <v>0.4085350239433764</v>
      </c>
      <c r="G7" s="76">
        <f>F7*(100/Input!$C$6)</f>
        <v>16.341400957735054</v>
      </c>
    </row>
    <row r="8" spans="2:7" ht="12.75">
      <c r="B8" s="101" t="str">
        <f>Calculations!A9</f>
        <v>Dicalcium, Phosphate</v>
      </c>
      <c r="C8" s="81">
        <f>Calculations!D9</f>
        <v>1.0362694300518134</v>
      </c>
      <c r="D8" s="65"/>
      <c r="E8" s="83" t="s">
        <v>7</v>
      </c>
      <c r="F8" s="76">
        <f>Calculations!L$25*(Input!$C$6/100)</f>
        <v>0.005210526315789474</v>
      </c>
      <c r="G8" s="76">
        <f>F8*(100/Input!$C$6)</f>
        <v>0.20842105263157895</v>
      </c>
    </row>
    <row r="9" spans="2:7" ht="12.75">
      <c r="B9" s="101" t="str">
        <f>Calculations!A10</f>
        <v>Potassium, Chloride</v>
      </c>
      <c r="C9" s="81">
        <f>Calculations!D10</f>
        <v>8</v>
      </c>
      <c r="D9" s="65"/>
      <c r="E9" s="83" t="s">
        <v>8</v>
      </c>
      <c r="F9" s="76">
        <f>Calculations!M$25*(Input!$C$6/100)</f>
        <v>0.10128129260976276</v>
      </c>
      <c r="G9" s="76">
        <f>F9*(100/Input!$C$6)</f>
        <v>4.051251704390511</v>
      </c>
    </row>
    <row r="10" spans="2:7" ht="12.75">
      <c r="B10" s="101" t="str">
        <f>Calculations!A11</f>
        <v>Magnesium, Oxide</v>
      </c>
      <c r="C10" s="81">
        <f>Calculations!D11</f>
        <v>3.5587188612099645</v>
      </c>
      <c r="D10" s="65"/>
      <c r="E10" s="83" t="s">
        <v>9</v>
      </c>
      <c r="F10" s="76">
        <f>Calculations!N$25*(Input!$C$6/100)</f>
        <v>0.07251706026724845</v>
      </c>
      <c r="G10" s="76">
        <f>F10*(100/Input!$C$6)</f>
        <v>2.9006824106899383</v>
      </c>
    </row>
    <row r="11" spans="2:7" ht="12.75">
      <c r="B11" s="101" t="str">
        <f>Calculations!A12</f>
        <v>Ammonium, Sulfate</v>
      </c>
      <c r="C11" s="81">
        <f>Calculations!D12</f>
        <v>6.666666666666667</v>
      </c>
      <c r="D11" s="65"/>
      <c r="E11" s="83" t="s">
        <v>10</v>
      </c>
      <c r="F11" s="76">
        <f>Calculations!O$25*(Input!$C$6/100)</f>
        <v>0.04643453964065157</v>
      </c>
      <c r="G11" s="76">
        <f>F11*(100/Input!$C$6)</f>
        <v>1.857381585626063</v>
      </c>
    </row>
    <row r="12" spans="2:7" ht="12.75">
      <c r="B12" s="101" t="str">
        <f>Calculations!A13</f>
        <v>Salt</v>
      </c>
      <c r="C12" s="81">
        <f>Calculations!D13</f>
        <v>12</v>
      </c>
      <c r="D12" s="65"/>
      <c r="E12" s="83" t="s">
        <v>166</v>
      </c>
      <c r="F12" s="76">
        <f>Calculations!$C$13*(Input!$C$6/100)</f>
        <v>0.30000000000000004</v>
      </c>
      <c r="G12" s="76">
        <f>F12*(100/Input!$C$6)</f>
        <v>12.000000000000002</v>
      </c>
    </row>
    <row r="13" spans="2:7" ht="12.75">
      <c r="B13" s="101" t="str">
        <f>Calculations!A14</f>
        <v>Cobalt, Carbonate</v>
      </c>
      <c r="C13" s="81">
        <f>Calculations!D14</f>
        <v>0.0017391304347826088</v>
      </c>
      <c r="D13" s="66"/>
      <c r="E13" s="83" t="s">
        <v>188</v>
      </c>
      <c r="F13" s="76">
        <f>Calculations!P$25*(Input!$C$6/100)</f>
        <v>0.12003295336787567</v>
      </c>
      <c r="G13" s="76">
        <f>F13*(100/Input!$C$6)</f>
        <v>4.801318134715027</v>
      </c>
    </row>
    <row r="14" spans="2:7" ht="12.75">
      <c r="B14" s="101" t="str">
        <f>Calculations!A15</f>
        <v>Copper, Sulfate</v>
      </c>
      <c r="C14" s="81">
        <f>Calculations!D15</f>
        <v>0.15717092337917485</v>
      </c>
      <c r="D14" s="66"/>
      <c r="E14" s="83" t="s">
        <v>189</v>
      </c>
      <c r="F14" s="76">
        <f>Calculations!Q$25*(Input!$C$6/100)</f>
        <v>0.27658422535211263</v>
      </c>
      <c r="G14" s="76">
        <f>F14*(100/Input!$C$6)</f>
        <v>11.063369014084506</v>
      </c>
    </row>
    <row r="15" spans="2:7" ht="12.75">
      <c r="B15" s="101" t="str">
        <f>Calculations!A16</f>
        <v>Iron, Sulfate</v>
      </c>
      <c r="C15" s="81">
        <f>Calculations!D16</f>
        <v>0.13333333333333333</v>
      </c>
      <c r="D15" s="66"/>
      <c r="E15" s="68" t="s">
        <v>14</v>
      </c>
      <c r="F15" s="76">
        <f>Calculations!R$25*(Input!$C$6/100)</f>
        <v>0.20259067357512955</v>
      </c>
      <c r="G15" s="76">
        <f>F15*(100/Input!$C$6)</f>
        <v>8.103626943005182</v>
      </c>
    </row>
    <row r="16" spans="2:7" ht="12.75">
      <c r="B16" s="101" t="str">
        <f>Calculations!A17</f>
        <v>EDDI</v>
      </c>
      <c r="C16" s="81">
        <f>Calculations!D17</f>
        <v>0.0025157232704402514</v>
      </c>
      <c r="D16" s="66"/>
      <c r="E16" s="68" t="s">
        <v>15</v>
      </c>
      <c r="F16" s="76">
        <f>Calculations!S$25*(Input!$C$6/100)</f>
        <v>10.004257340241796</v>
      </c>
      <c r="G16" s="76">
        <f>F16*(100/Input!$C$6)</f>
        <v>400.17029360967183</v>
      </c>
    </row>
    <row r="17" spans="2:7" ht="12.75">
      <c r="B17" s="101" t="str">
        <f>Calculations!A18</f>
        <v>Manganese, Oxide</v>
      </c>
      <c r="C17" s="81">
        <f>Calculations!D18</f>
        <v>0.26666666666666666</v>
      </c>
      <c r="D17" s="66"/>
      <c r="E17" s="68" t="s">
        <v>16</v>
      </c>
      <c r="F17" s="76">
        <f>Calculations!T$25*(Input!$C$6/100)</f>
        <v>51.791671945371775</v>
      </c>
      <c r="G17" s="76">
        <f>F17*(100/Input!$C$6)</f>
        <v>2071.666877814871</v>
      </c>
    </row>
    <row r="18" spans="2:7" ht="12.75">
      <c r="B18" s="101" t="str">
        <f>Calculations!A19</f>
        <v>Selenium Premix, 0.2%</v>
      </c>
      <c r="C18" s="81">
        <f>Calculations!D19</f>
        <v>0.1</v>
      </c>
      <c r="D18" s="66"/>
      <c r="E18" s="68" t="s">
        <v>17</v>
      </c>
      <c r="F18" s="76">
        <f>Calculations!U$25*(Input!$C$6/100)</f>
        <v>0.5</v>
      </c>
      <c r="G18" s="76">
        <f>F18*(100/Input!$C$6)</f>
        <v>20</v>
      </c>
    </row>
    <row r="19" spans="2:7" ht="12.75">
      <c r="B19" s="101" t="str">
        <f>Calculations!A20</f>
        <v>Zinc, Sulfate</v>
      </c>
      <c r="C19" s="81">
        <f>Calculations!D20</f>
        <v>0.8450704225352113</v>
      </c>
      <c r="D19" s="66"/>
      <c r="E19" s="68" t="s">
        <v>18</v>
      </c>
      <c r="F19" s="76">
        <f>Calculations!V$25*(Input!$C$6/100)</f>
        <v>40.17046752150714</v>
      </c>
      <c r="G19" s="76">
        <f>F19*(100/Input!$C$6)</f>
        <v>1606.8187008602856</v>
      </c>
    </row>
    <row r="20" spans="2:7" ht="12.75">
      <c r="B20" s="101" t="str">
        <f>Calculations!A21</f>
        <v>Vitamin A, 1,000,000 IU/g</v>
      </c>
      <c r="C20" s="81">
        <f>Calculations!D21</f>
        <v>0.0079200000792</v>
      </c>
      <c r="D20" s="66"/>
      <c r="E20" s="68" t="s">
        <v>19</v>
      </c>
      <c r="F20" s="76">
        <f>Calculations!W$25*(Input!$C$6/100)</f>
        <v>0.05</v>
      </c>
      <c r="G20" s="76">
        <f>F20*(100/Input!$C$6)</f>
        <v>2</v>
      </c>
    </row>
    <row r="21" spans="2:7" ht="12.75">
      <c r="B21" s="101" t="str">
        <f>Calculations!A22</f>
        <v>Vitamin E, 500 IU/g</v>
      </c>
      <c r="C21" s="81">
        <f>Calculations!D22</f>
        <v>0.12599899200806394</v>
      </c>
      <c r="D21" s="66"/>
      <c r="E21" s="68" t="s">
        <v>20</v>
      </c>
      <c r="F21" s="76">
        <f>Calculations!X$25*(Input!$C$6/100)</f>
        <v>75.02590673575129</v>
      </c>
      <c r="G21" s="76">
        <f>F21*(100/Input!$C$6)</f>
        <v>3001.0362694300516</v>
      </c>
    </row>
    <row r="22" spans="2:7" ht="12.75">
      <c r="B22" s="101" t="str">
        <f>Calculations!A23</f>
        <v>Rumensin-80</v>
      </c>
      <c r="C22" s="81">
        <f>Calculations!D23</f>
        <v>0.6749915626054674</v>
      </c>
      <c r="D22" s="66"/>
      <c r="E22" s="68" t="s">
        <v>23</v>
      </c>
      <c r="F22" s="76">
        <f>Calculations!$B21</f>
        <v>2200</v>
      </c>
      <c r="G22" s="76">
        <f>F22*(100/Input!$C$6)</f>
        <v>88000</v>
      </c>
    </row>
    <row r="23" spans="2:7" ht="12.75">
      <c r="B23" s="101" t="str">
        <f>Calculations!A24</f>
        <v>Tylan-40</v>
      </c>
      <c r="C23" s="81">
        <f>Calculations!D24</f>
        <v>0.45004500450045004</v>
      </c>
      <c r="D23" s="66"/>
      <c r="E23" s="68" t="s">
        <v>24</v>
      </c>
      <c r="F23" s="76">
        <f>Calculations!$B22</f>
        <v>17.5</v>
      </c>
      <c r="G23" s="76">
        <f>F23*(100/Input!$C$6)</f>
        <v>700</v>
      </c>
    </row>
    <row r="24" spans="2:7" ht="12.75">
      <c r="B24" s="69" t="str">
        <f>Calculations!A25</f>
        <v>Total</v>
      </c>
      <c r="C24" s="82">
        <f>Calculations!D25</f>
        <v>76.13236987463597</v>
      </c>
      <c r="D24" s="67"/>
      <c r="E24" s="68" t="s">
        <v>27</v>
      </c>
      <c r="F24" s="76">
        <f>Calculations!$B23</f>
        <v>30</v>
      </c>
      <c r="G24" s="76">
        <f>F24*(100/Input!$C$6)</f>
        <v>1200</v>
      </c>
    </row>
    <row r="25" spans="2:7" ht="12.75">
      <c r="B25" s="69" t="s">
        <v>168</v>
      </c>
      <c r="C25" s="82">
        <f>100-C24</f>
        <v>23.86763012536403</v>
      </c>
      <c r="D25" s="1"/>
      <c r="E25" s="68" t="s">
        <v>167</v>
      </c>
      <c r="F25" s="76">
        <f>Calculations!$B24</f>
        <v>10</v>
      </c>
      <c r="G25" s="76">
        <f>F25*(100/Input!$C$6)</f>
        <v>400</v>
      </c>
    </row>
    <row r="27" spans="2:3" ht="12.75">
      <c r="B27" s="102" t="s">
        <v>172</v>
      </c>
      <c r="C27" s="108">
        <f>Input!C6</f>
        <v>2.5</v>
      </c>
    </row>
  </sheetData>
  <sheetProtection/>
  <printOptions/>
  <pageMargins left="0.75" right="0.75" top="1" bottom="1" header="0.5" footer="0.5"/>
  <pageSetup horizontalDpi="600" verticalDpi="600" orientation="portrait" r:id="rId3"/>
  <headerFooter alignWithMargins="0">
    <oddHeader>&amp;Ctest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2:D12"/>
  <sheetViews>
    <sheetView showGridLines="0" zoomScalePageLayoutView="0" workbookViewId="0" topLeftCell="A1">
      <selection activeCell="D12" sqref="D12"/>
    </sheetView>
  </sheetViews>
  <sheetFormatPr defaultColWidth="9.140625" defaultRowHeight="12.75"/>
  <sheetData>
    <row r="12" spans="1:4" ht="12.75">
      <c r="A12" s="95" t="s">
        <v>176</v>
      </c>
      <c r="D12" s="94">
        <v>1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AQ54"/>
  <sheetViews>
    <sheetView zoomScalePageLayoutView="0" workbookViewId="0" topLeftCell="AH1">
      <selection activeCell="AQ5" sqref="AQ5:AR5"/>
    </sheetView>
  </sheetViews>
  <sheetFormatPr defaultColWidth="9.140625" defaultRowHeight="12.75"/>
  <cols>
    <col min="1" max="1" width="27.57421875" style="0" customWidth="1"/>
    <col min="2" max="2" width="9.140625" style="18" customWidth="1"/>
  </cols>
  <sheetData>
    <row r="3" spans="1:2" ht="12.75">
      <c r="A3" s="92" t="s">
        <v>174</v>
      </c>
      <c r="B3" s="93" t="s">
        <v>175</v>
      </c>
    </row>
    <row r="4" spans="1:43" ht="12.75">
      <c r="A4" s="105" t="s">
        <v>177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1:43" ht="12.75">
      <c r="A5" s="104" t="s">
        <v>194</v>
      </c>
      <c r="B5" s="103">
        <v>1</v>
      </c>
      <c r="C5" s="104">
        <v>0.4</v>
      </c>
      <c r="D5" s="104">
        <v>0.005</v>
      </c>
      <c r="E5" s="104">
        <v>0.1</v>
      </c>
      <c r="F5" s="104">
        <v>0.05</v>
      </c>
      <c r="G5" s="104">
        <v>0.02</v>
      </c>
      <c r="H5" s="104">
        <v>0.3</v>
      </c>
      <c r="I5" s="104"/>
      <c r="J5" s="104">
        <v>39</v>
      </c>
      <c r="K5" s="104">
        <v>9</v>
      </c>
      <c r="L5" s="104">
        <v>35</v>
      </c>
      <c r="M5" s="104">
        <v>15</v>
      </c>
      <c r="N5" s="104">
        <v>3</v>
      </c>
      <c r="O5" s="104"/>
      <c r="P5" s="104">
        <v>0.2</v>
      </c>
      <c r="Q5" s="104">
        <v>10</v>
      </c>
      <c r="R5" s="104">
        <v>10</v>
      </c>
      <c r="S5" s="104">
        <v>0.5</v>
      </c>
      <c r="T5" s="104">
        <v>40</v>
      </c>
      <c r="U5" s="104">
        <v>0.05</v>
      </c>
      <c r="V5" s="104">
        <v>75</v>
      </c>
      <c r="W5" s="104"/>
      <c r="X5" s="104">
        <v>7</v>
      </c>
      <c r="Y5" s="104">
        <v>8</v>
      </c>
      <c r="Z5" s="104">
        <v>11</v>
      </c>
      <c r="AA5" s="104">
        <v>10</v>
      </c>
      <c r="AB5" s="104">
        <v>16</v>
      </c>
      <c r="AC5" s="104">
        <v>38</v>
      </c>
      <c r="AD5" s="104">
        <v>34</v>
      </c>
      <c r="AE5" s="104"/>
      <c r="AF5" s="104">
        <v>2200</v>
      </c>
      <c r="AG5" s="104">
        <v>17.5</v>
      </c>
      <c r="AH5" s="104"/>
      <c r="AI5" s="104">
        <v>44</v>
      </c>
      <c r="AJ5" s="104">
        <v>42</v>
      </c>
      <c r="AK5" s="104"/>
      <c r="AL5" s="104">
        <v>30</v>
      </c>
      <c r="AM5" s="104">
        <v>10</v>
      </c>
      <c r="AN5" s="104"/>
      <c r="AO5" s="104">
        <v>45</v>
      </c>
      <c r="AP5" s="104">
        <v>49</v>
      </c>
      <c r="AQ5" s="104">
        <v>2.5</v>
      </c>
    </row>
    <row r="6" spans="1:43" ht="12.75">
      <c r="A6" s="104" t="s">
        <v>195</v>
      </c>
      <c r="B6" s="103">
        <v>2</v>
      </c>
      <c r="C6" s="104">
        <v>0.4</v>
      </c>
      <c r="D6" s="104">
        <v>0.0025</v>
      </c>
      <c r="E6" s="104">
        <v>0.1</v>
      </c>
      <c r="F6" s="104">
        <v>0.05</v>
      </c>
      <c r="G6" s="104">
        <v>0.01</v>
      </c>
      <c r="H6" s="104">
        <v>0.3</v>
      </c>
      <c r="I6" s="104"/>
      <c r="J6" s="104">
        <v>39</v>
      </c>
      <c r="K6" s="104">
        <v>9</v>
      </c>
      <c r="L6" s="104">
        <v>35</v>
      </c>
      <c r="M6" s="104">
        <v>55</v>
      </c>
      <c r="N6" s="104">
        <v>3</v>
      </c>
      <c r="O6" s="104"/>
      <c r="P6" s="104">
        <v>0.2</v>
      </c>
      <c r="Q6" s="104">
        <v>10</v>
      </c>
      <c r="R6" s="104">
        <v>5</v>
      </c>
      <c r="S6" s="104">
        <v>0.5</v>
      </c>
      <c r="T6" s="104">
        <v>40</v>
      </c>
      <c r="U6" s="104">
        <v>0.05</v>
      </c>
      <c r="V6" s="104">
        <v>70</v>
      </c>
      <c r="W6" s="104"/>
      <c r="X6" s="104">
        <v>7</v>
      </c>
      <c r="Y6" s="104">
        <v>8</v>
      </c>
      <c r="Z6" s="104">
        <v>11</v>
      </c>
      <c r="AA6" s="104">
        <v>10</v>
      </c>
      <c r="AB6" s="104">
        <v>16</v>
      </c>
      <c r="AC6" s="104">
        <v>38</v>
      </c>
      <c r="AD6" s="104">
        <v>34</v>
      </c>
      <c r="AE6" s="104"/>
      <c r="AF6" s="104">
        <v>2200</v>
      </c>
      <c r="AG6" s="104">
        <v>17.5</v>
      </c>
      <c r="AH6" s="104"/>
      <c r="AI6" s="104">
        <v>44</v>
      </c>
      <c r="AJ6" s="104">
        <v>42</v>
      </c>
      <c r="AK6" s="104"/>
      <c r="AL6" s="104">
        <v>30</v>
      </c>
      <c r="AM6" s="104">
        <v>10</v>
      </c>
      <c r="AN6" s="104"/>
      <c r="AO6" s="104">
        <v>45</v>
      </c>
      <c r="AP6" s="104">
        <v>49</v>
      </c>
      <c r="AQ6" s="104">
        <v>3</v>
      </c>
    </row>
    <row r="7" ht="12.75">
      <c r="B7" s="103">
        <v>3</v>
      </c>
    </row>
    <row r="8" spans="2:43" ht="12.75">
      <c r="B8" s="103">
        <v>4</v>
      </c>
      <c r="AQ8" s="104"/>
    </row>
    <row r="9" spans="1:43" ht="12.75">
      <c r="A9" s="104"/>
      <c r="B9" s="103">
        <v>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1:43" ht="12.75">
      <c r="A10" s="104"/>
      <c r="B10" s="103">
        <v>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 ht="12.75">
      <c r="A11" s="104"/>
      <c r="B11" s="103">
        <v>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1:43" ht="12.75">
      <c r="A12" s="104"/>
      <c r="B12" s="103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</row>
    <row r="13" spans="1:43" ht="12.75">
      <c r="A13" s="104"/>
      <c r="B13" s="103">
        <v>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</row>
    <row r="14" spans="1:43" ht="12.75">
      <c r="A14" s="104"/>
      <c r="B14" s="103">
        <v>10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 ht="12.75">
      <c r="A15" s="104"/>
      <c r="B15" s="103">
        <v>11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43" ht="12.75">
      <c r="A16" s="104"/>
      <c r="B16" s="103">
        <v>12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</row>
    <row r="17" spans="1:43" ht="12.75">
      <c r="A17" s="104"/>
      <c r="B17" s="103">
        <v>13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 ht="12.75">
      <c r="A18" s="104"/>
      <c r="B18" s="103">
        <v>14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 ht="12.75">
      <c r="A19" s="104"/>
      <c r="B19" s="103">
        <v>15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 ht="12.75">
      <c r="A20" s="104"/>
      <c r="B20" s="103">
        <v>16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43" ht="12.75">
      <c r="A21" s="104"/>
      <c r="B21" s="103">
        <v>17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</row>
    <row r="22" spans="1:43" ht="12.75">
      <c r="A22" s="104"/>
      <c r="B22" s="103">
        <v>18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 ht="12.75">
      <c r="A23" s="104"/>
      <c r="B23" s="103">
        <v>19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</row>
    <row r="24" spans="1:43" ht="12.75">
      <c r="A24" s="104"/>
      <c r="B24" s="103">
        <v>20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</row>
    <row r="25" spans="1:43" ht="12.75">
      <c r="A25" s="104"/>
      <c r="B25" s="103">
        <v>21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 ht="12.75">
      <c r="A26" s="104"/>
      <c r="B26" s="103">
        <v>22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 ht="12.75">
      <c r="A27" s="104"/>
      <c r="B27" s="103">
        <v>23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43" ht="12.75">
      <c r="A28" s="104"/>
      <c r="B28" s="103">
        <v>24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</row>
    <row r="29" spans="1:43" ht="12.75">
      <c r="A29" s="104"/>
      <c r="B29" s="103">
        <v>25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43" ht="12.75">
      <c r="A30" s="104"/>
      <c r="B30" s="103">
        <v>26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 ht="12.75">
      <c r="A31" s="104"/>
      <c r="B31" s="103">
        <v>27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</row>
    <row r="32" spans="1:43" ht="12.75">
      <c r="A32" s="104"/>
      <c r="B32" s="103">
        <v>28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</row>
    <row r="33" spans="1:43" ht="12.75">
      <c r="A33" s="104"/>
      <c r="B33" s="103">
        <v>29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</row>
    <row r="34" spans="1:43" ht="12.75">
      <c r="A34" s="104"/>
      <c r="B34" s="103">
        <v>30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</row>
    <row r="35" spans="1:43" ht="12.75">
      <c r="A35" s="104"/>
      <c r="B35" s="103">
        <v>31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 ht="12.75">
      <c r="A36" s="104"/>
      <c r="B36" s="103">
        <v>32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</row>
    <row r="37" spans="1:43" ht="12.75">
      <c r="A37" s="104"/>
      <c r="B37" s="103">
        <v>33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</row>
    <row r="38" spans="1:43" ht="12.75">
      <c r="A38" s="104"/>
      <c r="B38" s="103">
        <v>34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</row>
    <row r="39" spans="1:43" ht="12.75">
      <c r="A39" s="104"/>
      <c r="B39" s="103">
        <v>35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</row>
    <row r="40" spans="1:43" ht="12.75">
      <c r="A40" s="104"/>
      <c r="B40" s="103">
        <v>36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</row>
    <row r="41" spans="1:43" ht="12.75">
      <c r="A41" s="104"/>
      <c r="B41" s="103">
        <v>37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</row>
    <row r="42" spans="1:43" ht="12.75">
      <c r="A42" s="104"/>
      <c r="B42" s="103">
        <v>38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</row>
    <row r="43" spans="1:43" ht="12.75">
      <c r="A43" s="104"/>
      <c r="B43" s="103">
        <v>39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</row>
    <row r="44" spans="1:43" ht="12.75">
      <c r="A44" s="104"/>
      <c r="B44" s="103">
        <v>40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</row>
    <row r="45" spans="1:43" ht="12.75">
      <c r="A45" s="104"/>
      <c r="B45" s="103">
        <v>41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3" ht="12.75">
      <c r="A46" s="104"/>
      <c r="B46" s="103">
        <v>42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43" ht="12.75">
      <c r="A47" s="104"/>
      <c r="B47" s="103">
        <v>43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 ht="12.75">
      <c r="A48" s="104"/>
      <c r="B48" s="103">
        <v>44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</row>
    <row r="49" spans="1:43" ht="12.75">
      <c r="A49" s="104"/>
      <c r="B49" s="103">
        <v>45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</row>
    <row r="50" spans="1:43" ht="12.75">
      <c r="A50" s="104"/>
      <c r="B50" s="103">
        <v>46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</row>
    <row r="51" spans="1:43" ht="12.75">
      <c r="A51" s="104"/>
      <c r="B51" s="103">
        <v>47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</row>
    <row r="52" spans="1:43" ht="12.75">
      <c r="A52" s="104"/>
      <c r="B52" s="103">
        <v>48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</row>
    <row r="53" spans="1:43" ht="12.75">
      <c r="A53" s="104"/>
      <c r="B53" s="103">
        <v>49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</row>
    <row r="54" ht="12.75">
      <c r="B54" s="103">
        <v>50</v>
      </c>
    </row>
  </sheetData>
  <sheetProtection/>
  <printOptions/>
  <pageMargins left="0.75" right="0.75" top="1" bottom="1" header="0.5" footer="0.5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Texas A &amp; 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mgalyean</dc:creator>
  <cp:keywords/>
  <dc:description/>
  <cp:lastModifiedBy> Michael Galyean</cp:lastModifiedBy>
  <cp:lastPrinted>2007-06-06T18:50:27Z</cp:lastPrinted>
  <dcterms:created xsi:type="dcterms:W3CDTF">1996-08-07T18:51:37Z</dcterms:created>
  <dcterms:modified xsi:type="dcterms:W3CDTF">2008-02-14T15:40:52Z</dcterms:modified>
  <cp:category/>
  <cp:version/>
  <cp:contentType/>
  <cp:contentStatus/>
</cp:coreProperties>
</file>