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5130" activeTab="0"/>
  </bookViews>
  <sheets>
    <sheet name="Contrast testing" sheetId="1" r:id="rId1"/>
    <sheet name="Calculations" sheetId="2" r:id="rId2"/>
  </sheets>
  <definedNames/>
  <calcPr fullCalcOnLoad="1"/>
</workbook>
</file>

<file path=xl/sharedStrings.xml><?xml version="1.0" encoding="utf-8"?>
<sst xmlns="http://schemas.openxmlformats.org/spreadsheetml/2006/main" count="51" uniqueCount="44">
  <si>
    <t>M. L. Galyean, Texas Tech University, Lubbock  79409</t>
  </si>
  <si>
    <t>No. of treatments</t>
  </si>
  <si>
    <t>Required information</t>
  </si>
  <si>
    <t>Pooled standard error of treatment means</t>
  </si>
  <si>
    <t>Type of design</t>
  </si>
  <si>
    <t>CRD</t>
  </si>
  <si>
    <t>RBD</t>
  </si>
  <si>
    <t>Trt A</t>
  </si>
  <si>
    <t>Trt B</t>
  </si>
  <si>
    <t>Trt C</t>
  </si>
  <si>
    <t>Trt D</t>
  </si>
  <si>
    <t>Trt E</t>
  </si>
  <si>
    <t>Trt F</t>
  </si>
  <si>
    <t>Contrasts</t>
  </si>
  <si>
    <t>Orthogonal?</t>
  </si>
  <si>
    <t>1 &amp; 2</t>
  </si>
  <si>
    <t>1 &amp; 3</t>
  </si>
  <si>
    <t>2 &amp; 3</t>
  </si>
  <si>
    <t>1 &amp; 4</t>
  </si>
  <si>
    <t>1 &amp; 5</t>
  </si>
  <si>
    <t>2 &amp; 4</t>
  </si>
  <si>
    <t>2 &amp; 5</t>
  </si>
  <si>
    <t>3 &amp; 4</t>
  </si>
  <si>
    <t>3 &amp; 5</t>
  </si>
  <si>
    <t>4 &amp; 5</t>
  </si>
  <si>
    <t>Means</t>
  </si>
  <si>
    <t>P-values</t>
  </si>
  <si>
    <t>Enter treatment means and contrast coefficients:</t>
  </si>
  <si>
    <t>Orthogonality check</t>
  </si>
  <si>
    <r>
      <t xml:space="preserve">Contrast </t>
    </r>
    <r>
      <rPr>
        <b/>
        <sz val="10"/>
        <rFont val="Arial"/>
        <family val="2"/>
      </rPr>
      <t>results:</t>
    </r>
  </si>
  <si>
    <r>
      <t>P</t>
    </r>
    <r>
      <rPr>
        <b/>
        <sz val="10"/>
        <rFont val="Arial"/>
        <family val="2"/>
      </rPr>
      <t>-value</t>
    </r>
  </si>
  <si>
    <t>Contrast 1</t>
  </si>
  <si>
    <t>Contrast 2</t>
  </si>
  <si>
    <t>Contrast 3</t>
  </si>
  <si>
    <t>Contrast 4</t>
  </si>
  <si>
    <t>Contrast 5</t>
  </si>
  <si>
    <t>Calculations</t>
  </si>
  <si>
    <t>Contrsat 4</t>
  </si>
  <si>
    <t>Trt sums</t>
  </si>
  <si>
    <t>MS error</t>
  </si>
  <si>
    <t>F-values</t>
  </si>
  <si>
    <t>Error df RBD</t>
  </si>
  <si>
    <t>Error df CRD</t>
  </si>
  <si>
    <t>Testing Single-Degree-of-Freedom Contrasts Using Treatment Means and Standard Errors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</si>
</sst>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,"/>
    <numFmt numFmtId="165" formatCode=";;;"/>
    <numFmt numFmtId="166" formatCode="0.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color indexed="5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>
      <alignment horizontal="center"/>
    </xf>
    <xf numFmtId="0" fontId="1" fillId="0" borderId="1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centerContinuous"/>
    </xf>
    <xf numFmtId="0" fontId="0" fillId="0" borderId="10" xfId="0" applyNumberFormat="1" applyFont="1" applyFill="1" applyBorder="1" applyAlignment="1">
      <alignment horizontal="centerContinuous"/>
    </xf>
    <xf numFmtId="0" fontId="0" fillId="0" borderId="0" xfId="0" applyNumberFormat="1" applyFont="1" applyFill="1" applyBorder="1" applyAlignment="1">
      <alignment horizontal="left"/>
    </xf>
    <xf numFmtId="0" fontId="3" fillId="33" borderId="11" xfId="0" applyNumberFormat="1" applyFont="1" applyFill="1" applyBorder="1" applyAlignment="1">
      <alignment horizontal="left"/>
    </xf>
    <xf numFmtId="0" fontId="3" fillId="33" borderId="12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34" borderId="13" xfId="0" applyNumberFormat="1" applyFont="1" applyFill="1" applyBorder="1" applyAlignment="1">
      <alignment horizontal="center"/>
    </xf>
    <xf numFmtId="0" fontId="0" fillId="35" borderId="12" xfId="0" applyNumberFormat="1" applyFont="1" applyFill="1" applyBorder="1" applyAlignment="1">
      <alignment horizontal="center"/>
    </xf>
    <xf numFmtId="0" fontId="0" fillId="35" borderId="11" xfId="0" applyNumberFormat="1" applyFill="1" applyBorder="1" applyAlignment="1">
      <alignment horizontal="center"/>
    </xf>
    <xf numFmtId="0" fontId="0" fillId="35" borderId="12" xfId="0" applyNumberFormat="1" applyFill="1" applyBorder="1" applyAlignment="1">
      <alignment horizontal="center"/>
    </xf>
    <xf numFmtId="0" fontId="0" fillId="36" borderId="11" xfId="0" applyNumberFormat="1" applyFill="1" applyBorder="1" applyAlignment="1">
      <alignment horizontal="center"/>
    </xf>
    <xf numFmtId="0" fontId="0" fillId="36" borderId="12" xfId="0" applyNumberFormat="1" applyFill="1" applyBorder="1" applyAlignment="1">
      <alignment horizontal="center"/>
    </xf>
    <xf numFmtId="0" fontId="0" fillId="36" borderId="14" xfId="0" applyNumberFormat="1" applyFill="1" applyBorder="1" applyAlignment="1">
      <alignment horizontal="center"/>
    </xf>
    <xf numFmtId="0" fontId="0" fillId="37" borderId="15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/>
    </xf>
    <xf numFmtId="0" fontId="0" fillId="37" borderId="15" xfId="0" applyNumberFormat="1" applyFill="1" applyBorder="1" applyAlignment="1">
      <alignment horizontal="center"/>
    </xf>
    <xf numFmtId="0" fontId="0" fillId="34" borderId="17" xfId="0" applyNumberFormat="1" applyFont="1" applyFill="1" applyBorder="1" applyAlignment="1" applyProtection="1">
      <alignment horizontal="center"/>
      <protection locked="0"/>
    </xf>
    <xf numFmtId="0" fontId="0" fillId="34" borderId="18" xfId="0" applyNumberFormat="1" applyFont="1" applyFill="1" applyBorder="1" applyAlignment="1" applyProtection="1">
      <alignment horizontal="center"/>
      <protection locked="0"/>
    </xf>
    <xf numFmtId="0" fontId="0" fillId="36" borderId="14" xfId="0" applyNumberFormat="1" applyFill="1" applyBorder="1" applyAlignment="1" applyProtection="1">
      <alignment horizontal="center"/>
      <protection locked="0"/>
    </xf>
    <xf numFmtId="0" fontId="0" fillId="36" borderId="19" xfId="0" applyNumberFormat="1" applyFill="1" applyBorder="1" applyAlignment="1" applyProtection="1">
      <alignment horizontal="center"/>
      <protection locked="0"/>
    </xf>
    <xf numFmtId="0" fontId="0" fillId="36" borderId="20" xfId="0" applyNumberFormat="1" applyFill="1" applyBorder="1" applyAlignment="1" applyProtection="1">
      <alignment horizontal="center"/>
      <protection locked="0"/>
    </xf>
    <xf numFmtId="0" fontId="0" fillId="36" borderId="21" xfId="0" applyNumberFormat="1" applyFill="1" applyBorder="1" applyAlignment="1" applyProtection="1">
      <alignment horizontal="center"/>
      <protection locked="0"/>
    </xf>
    <xf numFmtId="0" fontId="0" fillId="36" borderId="0" xfId="0" applyNumberFormat="1" applyFill="1" applyBorder="1" applyAlignment="1" applyProtection="1">
      <alignment horizontal="center"/>
      <protection locked="0"/>
    </xf>
    <xf numFmtId="0" fontId="0" fillId="36" borderId="22" xfId="0" applyNumberFormat="1" applyFill="1" applyBorder="1" applyAlignment="1" applyProtection="1">
      <alignment horizontal="center"/>
      <protection locked="0"/>
    </xf>
    <xf numFmtId="0" fontId="0" fillId="36" borderId="23" xfId="0" applyNumberFormat="1" applyFill="1" applyBorder="1" applyAlignment="1" applyProtection="1">
      <alignment horizontal="center"/>
      <protection locked="0"/>
    </xf>
    <xf numFmtId="0" fontId="0" fillId="36" borderId="10" xfId="0" applyNumberFormat="1" applyFill="1" applyBorder="1" applyAlignment="1" applyProtection="1">
      <alignment horizontal="center"/>
      <protection locked="0"/>
    </xf>
    <xf numFmtId="0" fontId="0" fillId="36" borderId="24" xfId="0" applyNumberFormat="1" applyFill="1" applyBorder="1" applyAlignment="1" applyProtection="1">
      <alignment horizontal="center"/>
      <protection locked="0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37" borderId="17" xfId="0" applyNumberFormat="1" applyFont="1" applyFill="1" applyBorder="1" applyAlignment="1">
      <alignment horizontal="center"/>
    </xf>
    <xf numFmtId="0" fontId="0" fillId="37" borderId="18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NumberFormat="1" applyFont="1" applyAlignment="1">
      <alignment/>
    </xf>
    <xf numFmtId="0" fontId="0" fillId="38" borderId="10" xfId="0" applyNumberFormat="1" applyFont="1" applyFill="1" applyBorder="1" applyAlignment="1">
      <alignment horizontal="center"/>
    </xf>
    <xf numFmtId="0" fontId="0" fillId="38" borderId="24" xfId="0" applyNumberFormat="1" applyFont="1" applyFill="1" applyBorder="1" applyAlignment="1">
      <alignment horizontal="center"/>
    </xf>
    <xf numFmtId="0" fontId="0" fillId="37" borderId="19" xfId="0" applyNumberFormat="1" applyFill="1" applyBorder="1" applyAlignment="1">
      <alignment horizontal="centerContinuous"/>
    </xf>
    <xf numFmtId="0" fontId="0" fillId="37" borderId="20" xfId="0" applyNumberFormat="1" applyFill="1" applyBorder="1" applyAlignment="1">
      <alignment horizontal="centerContinuous"/>
    </xf>
    <xf numFmtId="0" fontId="7" fillId="36" borderId="13" xfId="0" applyNumberFormat="1" applyFont="1" applyFill="1" applyBorder="1" applyAlignment="1">
      <alignment/>
    </xf>
    <xf numFmtId="0" fontId="0" fillId="0" borderId="0" xfId="0" applyNumberFormat="1" applyAlignment="1" applyProtection="1">
      <alignment horizontal="center"/>
      <protection locked="0"/>
    </xf>
    <xf numFmtId="0" fontId="3" fillId="33" borderId="14" xfId="0" applyNumberFormat="1" applyFont="1" applyFill="1" applyBorder="1" applyAlignment="1">
      <alignment horizontal="left"/>
    </xf>
    <xf numFmtId="0" fontId="3" fillId="33" borderId="21" xfId="0" applyNumberFormat="1" applyFont="1" applyFill="1" applyBorder="1" applyAlignment="1">
      <alignment horizontal="left"/>
    </xf>
    <xf numFmtId="0" fontId="3" fillId="33" borderId="23" xfId="0" applyNumberFormat="1" applyFont="1" applyFill="1" applyBorder="1" applyAlignment="1">
      <alignment horizontal="left"/>
    </xf>
    <xf numFmtId="0" fontId="0" fillId="35" borderId="16" xfId="0" applyNumberFormat="1" applyFill="1" applyBorder="1" applyAlignment="1" applyProtection="1">
      <alignment horizontal="center"/>
      <protection locked="0"/>
    </xf>
    <xf numFmtId="0" fontId="0" fillId="35" borderId="11" xfId="0" applyNumberFormat="1" applyFill="1" applyBorder="1" applyAlignment="1" applyProtection="1">
      <alignment horizontal="center"/>
      <protection locked="0"/>
    </xf>
    <xf numFmtId="0" fontId="0" fillId="35" borderId="12" xfId="0" applyNumberFormat="1" applyFill="1" applyBorder="1" applyAlignment="1" applyProtection="1">
      <alignment horizontal="center"/>
      <protection locked="0"/>
    </xf>
    <xf numFmtId="166" fontId="0" fillId="35" borderId="16" xfId="0" applyNumberFormat="1" applyFill="1" applyBorder="1" applyAlignment="1">
      <alignment horizontal="center"/>
    </xf>
    <xf numFmtId="166" fontId="0" fillId="35" borderId="11" xfId="0" applyNumberFormat="1" applyFill="1" applyBorder="1" applyAlignment="1">
      <alignment horizontal="center"/>
    </xf>
    <xf numFmtId="166" fontId="0" fillId="35" borderId="12" xfId="0" applyNumberFormat="1" applyFill="1" applyBorder="1" applyAlignment="1">
      <alignment horizontal="center"/>
    </xf>
    <xf numFmtId="0" fontId="0" fillId="36" borderId="21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6" borderId="23" xfId="0" applyNumberFormat="1" applyFill="1" applyBorder="1" applyAlignment="1">
      <alignment horizontal="center"/>
    </xf>
    <xf numFmtId="0" fontId="0" fillId="0" borderId="24" xfId="0" applyBorder="1" applyAlignment="1">
      <alignment/>
    </xf>
    <xf numFmtId="0" fontId="0" fillId="36" borderId="14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</xdr:row>
      <xdr:rowOff>76200</xdr:rowOff>
    </xdr:from>
    <xdr:to>
      <xdr:col>7</xdr:col>
      <xdr:colOff>190500</xdr:colOff>
      <xdr:row>5</xdr:row>
      <xdr:rowOff>28575</xdr:rowOff>
    </xdr:to>
    <xdr:pic>
      <xdr:nvPicPr>
        <xdr:cNvPr id="1" name="Picture 1" descr="double-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5720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85725</xdr:rowOff>
    </xdr:from>
    <xdr:to>
      <xdr:col>5</xdr:col>
      <xdr:colOff>476250</xdr:colOff>
      <xdr:row>5</xdr:row>
      <xdr:rowOff>19050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8100" y="466725"/>
          <a:ext cx="4848225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program can be used to test specific contrasts using means and standard errors from tabular data.  It should be applied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only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balanced data from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completely random (CRD) or randomized complete block (RBD) designs with up to 6 treatments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7</xdr:col>
      <xdr:colOff>400050</xdr:colOff>
      <xdr:row>0</xdr:row>
      <xdr:rowOff>152400</xdr:rowOff>
    </xdr:from>
    <xdr:to>
      <xdr:col>13</xdr:col>
      <xdr:colOff>266700</xdr:colOff>
      <xdr:row>4</xdr:row>
      <xdr:rowOff>47625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5838825" y="152400"/>
          <a:ext cx="2628900" cy="657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Need more information?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more information on coefficients for orthogonal polynomials (e.g., linear, quadratic, etc.), see http://www.afs.ttu.edu/home/mgalyean.</a:t>
          </a:r>
        </a:p>
      </xdr:txBody>
    </xdr:sp>
    <xdr:clientData/>
  </xdr:twoCellAnchor>
  <xdr:twoCellAnchor>
    <xdr:from>
      <xdr:col>4</xdr:col>
      <xdr:colOff>19050</xdr:colOff>
      <xdr:row>16</xdr:row>
      <xdr:rowOff>171450</xdr:rowOff>
    </xdr:from>
    <xdr:to>
      <xdr:col>9</xdr:col>
      <xdr:colOff>114300</xdr:colOff>
      <xdr:row>22</xdr:row>
      <xdr:rowOff>57150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3914775" y="3019425"/>
          <a:ext cx="2667000" cy="1028700"/>
        </a:xfrm>
        <a:prstGeom prst="rect">
          <a:avLst/>
        </a:prstGeom>
        <a:solidFill>
          <a:srgbClr val="C0C0C0"/>
        </a:solidFill>
        <a:ln w="76200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About contrasts: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number of single-df contrasts should typically be one less than the number of treatments.  The sums of squares for a set of orthogonal contrasts will equal the overall treatment sums of squares.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35.8515625" style="2" customWidth="1"/>
    <col min="2" max="2" width="10.28125" style="2" customWidth="1"/>
    <col min="3" max="3" width="2.57421875" style="2" customWidth="1"/>
    <col min="4" max="4" width="9.7109375" style="2" customWidth="1"/>
    <col min="5" max="10" width="7.7109375" style="2" customWidth="1"/>
    <col min="11" max="11" width="1.8515625" style="2" customWidth="1"/>
    <col min="12" max="12" width="10.00390625" style="2" customWidth="1"/>
    <col min="13" max="13" width="6.421875" style="2" customWidth="1"/>
    <col min="14" max="14" width="4.57421875" style="2" customWidth="1"/>
    <col min="15" max="16384" width="9.140625" style="2" customWidth="1"/>
  </cols>
  <sheetData>
    <row r="1" spans="1:17" ht="15" customHeight="1">
      <c r="A1" s="1" t="s">
        <v>43</v>
      </c>
      <c r="Q1" s="7" t="s">
        <v>5</v>
      </c>
    </row>
    <row r="2" spans="1:17" ht="15" customHeight="1">
      <c r="A2" s="47" t="s">
        <v>0</v>
      </c>
      <c r="Q2" s="7" t="s">
        <v>6</v>
      </c>
    </row>
    <row r="3" ht="15" customHeight="1">
      <c r="Q3" s="4">
        <v>1</v>
      </c>
    </row>
    <row r="6" ht="7.5" customHeight="1"/>
    <row r="7" ht="6.75" customHeight="1"/>
    <row r="8" spans="1:14" ht="15" customHeight="1">
      <c r="A8" s="6" t="s">
        <v>2</v>
      </c>
      <c r="B8" s="3"/>
      <c r="C8" s="3"/>
      <c r="D8" s="12" t="s">
        <v>27</v>
      </c>
      <c r="E8" s="13"/>
      <c r="F8" s="13"/>
      <c r="G8" s="14"/>
      <c r="H8" s="14"/>
      <c r="I8" s="14"/>
      <c r="J8" s="14"/>
      <c r="K8" s="15"/>
      <c r="L8" s="13" t="s">
        <v>28</v>
      </c>
      <c r="M8" s="13"/>
      <c r="N8" s="13"/>
    </row>
    <row r="9" spans="1:14" ht="15" customHeight="1">
      <c r="A9" s="28" t="s">
        <v>4</v>
      </c>
      <c r="B9" s="3"/>
      <c r="C9" s="3"/>
      <c r="D9" s="27"/>
      <c r="E9" s="43" t="s">
        <v>7</v>
      </c>
      <c r="F9" s="43" t="s">
        <v>8</v>
      </c>
      <c r="G9" s="43" t="s">
        <v>9</v>
      </c>
      <c r="H9" s="43" t="s">
        <v>10</v>
      </c>
      <c r="I9" s="43" t="s">
        <v>11</v>
      </c>
      <c r="J9" s="44" t="s">
        <v>12</v>
      </c>
      <c r="K9" s="3"/>
      <c r="L9" s="29" t="s">
        <v>13</v>
      </c>
      <c r="M9" s="50" t="s">
        <v>14</v>
      </c>
      <c r="N9" s="51"/>
    </row>
    <row r="10" spans="1:14" ht="15" customHeight="1">
      <c r="A10" s="16" t="s">
        <v>1</v>
      </c>
      <c r="B10" s="57">
        <v>6</v>
      </c>
      <c r="C10" s="5"/>
      <c r="D10" s="20" t="s">
        <v>25</v>
      </c>
      <c r="E10" s="30">
        <v>2.9</v>
      </c>
      <c r="F10" s="30">
        <v>3.5</v>
      </c>
      <c r="G10" s="30">
        <v>3.7</v>
      </c>
      <c r="H10" s="30">
        <v>3.9</v>
      </c>
      <c r="I10" s="30">
        <v>4.1</v>
      </c>
      <c r="J10" s="31">
        <v>4.2</v>
      </c>
      <c r="K10" s="3"/>
      <c r="L10" s="26" t="s">
        <v>15</v>
      </c>
      <c r="M10" s="67" t="str">
        <f>IF(ISBLANK(E13),"",IF(AND($B$10&gt;=3,M21=0),"Yes","No"))</f>
        <v>Yes</v>
      </c>
      <c r="N10" s="68"/>
    </row>
    <row r="11" spans="1:17" ht="15" customHeight="1">
      <c r="A11" s="16" t="str">
        <f>IF(Calculations!A3=1,"No. of observations per treament","No. of blocks")</f>
        <v>No. of observations per treament</v>
      </c>
      <c r="B11" s="58">
        <v>4</v>
      </c>
      <c r="C11" s="5"/>
      <c r="D11" s="21" t="s">
        <v>13</v>
      </c>
      <c r="E11" s="48"/>
      <c r="F11" s="48"/>
      <c r="G11" s="48"/>
      <c r="H11" s="48"/>
      <c r="I11" s="48"/>
      <c r="J11" s="49"/>
      <c r="K11" s="3"/>
      <c r="L11" s="24" t="s">
        <v>16</v>
      </c>
      <c r="M11" s="63" t="str">
        <f>IF(ISBLANK(E14),"",IF(AND($B$10&gt;=4,M22=0),"Yes","No"))</f>
        <v>Yes</v>
      </c>
      <c r="N11" s="64"/>
      <c r="O11" s="11"/>
      <c r="P11" s="11"/>
      <c r="Q11" s="11"/>
    </row>
    <row r="12" spans="1:17" ht="15" customHeight="1">
      <c r="A12" s="17" t="s">
        <v>3</v>
      </c>
      <c r="B12" s="59">
        <v>0.25</v>
      </c>
      <c r="C12" s="5"/>
      <c r="D12" s="22">
        <v>1</v>
      </c>
      <c r="E12" s="32">
        <v>-5</v>
      </c>
      <c r="F12" s="33">
        <v>-3</v>
      </c>
      <c r="G12" s="33">
        <v>-1</v>
      </c>
      <c r="H12" s="33">
        <v>1</v>
      </c>
      <c r="I12" s="33">
        <v>3</v>
      </c>
      <c r="J12" s="34">
        <v>5</v>
      </c>
      <c r="K12" s="3"/>
      <c r="L12" s="24" t="s">
        <v>18</v>
      </c>
      <c r="M12" s="63" t="str">
        <f>IF(ISBLANK(E15),"",IF(AND($B$10&gt;=5,M23=0),"Yes","No"))</f>
        <v>Yes</v>
      </c>
      <c r="N12" s="64"/>
      <c r="O12" s="11"/>
      <c r="P12" s="11"/>
      <c r="Q12" s="11"/>
    </row>
    <row r="13" spans="1:17" ht="15" customHeight="1">
      <c r="A13" s="52" t="str">
        <f>IF(B10=2,"Note:  Use only 1 contrast",IF(B10=3,"Note:  Use only 2 contrasts",IF(B10=4,"Note:  Use only 3 contrasts",IF(B10=5,"Note:  Use only 4 contrasts",IF(B10=6,"Note:  Use only 5 contrasts","")))))</f>
        <v>Note:  Use only 5 contrasts</v>
      </c>
      <c r="B13" s="5"/>
      <c r="C13" s="5"/>
      <c r="D13" s="22">
        <v>2</v>
      </c>
      <c r="E13" s="35">
        <v>5</v>
      </c>
      <c r="F13" s="36">
        <v>-1</v>
      </c>
      <c r="G13" s="36">
        <v>-4</v>
      </c>
      <c r="H13" s="36">
        <v>-4</v>
      </c>
      <c r="I13" s="36">
        <v>-1</v>
      </c>
      <c r="J13" s="37">
        <v>5</v>
      </c>
      <c r="K13" s="8"/>
      <c r="L13" s="24" t="s">
        <v>19</v>
      </c>
      <c r="M13" s="63" t="str">
        <f>IF(ISBLANK(E16),"",IF(AND($B$10&gt;=6,M24=0),"Yes","No"))</f>
        <v>Yes</v>
      </c>
      <c r="N13" s="64"/>
      <c r="O13" s="11"/>
      <c r="P13" s="11"/>
      <c r="Q13" s="11"/>
    </row>
    <row r="14" spans="3:17" ht="15" customHeight="1">
      <c r="C14" s="5"/>
      <c r="D14" s="22">
        <v>3</v>
      </c>
      <c r="E14" s="35">
        <v>-5</v>
      </c>
      <c r="F14" s="36">
        <v>7</v>
      </c>
      <c r="G14" s="36">
        <v>4</v>
      </c>
      <c r="H14" s="36">
        <v>-4</v>
      </c>
      <c r="I14" s="36">
        <v>-7</v>
      </c>
      <c r="J14" s="37">
        <v>5</v>
      </c>
      <c r="K14" s="8"/>
      <c r="L14" s="24" t="s">
        <v>17</v>
      </c>
      <c r="M14" s="63" t="str">
        <f>IF(ISBLANK(E14),"",IF(AND($B$10&gt;=4,M25=0),"Yes","No"))</f>
        <v>Yes</v>
      </c>
      <c r="N14" s="64"/>
      <c r="O14" s="11"/>
      <c r="P14" s="11"/>
      <c r="Q14" s="11"/>
    </row>
    <row r="15" spans="1:14" ht="15" customHeight="1">
      <c r="A15" s="19" t="s">
        <v>29</v>
      </c>
      <c r="B15" s="18" t="s">
        <v>30</v>
      </c>
      <c r="C15" s="5"/>
      <c r="D15" s="22">
        <v>4</v>
      </c>
      <c r="E15" s="35">
        <v>1</v>
      </c>
      <c r="F15" s="36">
        <v>-3</v>
      </c>
      <c r="G15" s="36">
        <v>2</v>
      </c>
      <c r="H15" s="36">
        <v>2</v>
      </c>
      <c r="I15" s="36">
        <v>-3</v>
      </c>
      <c r="J15" s="37">
        <v>1</v>
      </c>
      <c r="K15" s="8"/>
      <c r="L15" s="24" t="s">
        <v>20</v>
      </c>
      <c r="M15" s="63" t="str">
        <f>IF(ISBLANK(E15),"",IF(AND($B$10&gt;=5,M26=0),"Yes","No"))</f>
        <v>Yes</v>
      </c>
      <c r="N15" s="64"/>
    </row>
    <row r="16" spans="1:14" ht="15" customHeight="1">
      <c r="A16" s="54" t="s">
        <v>31</v>
      </c>
      <c r="B16" s="60">
        <f>IF(ISERROR(Calculations!L14),"",Calculations!L14)</f>
        <v>0.0007286513788879972</v>
      </c>
      <c r="D16" s="23">
        <v>5</v>
      </c>
      <c r="E16" s="38">
        <v>-1</v>
      </c>
      <c r="F16" s="39">
        <v>5</v>
      </c>
      <c r="G16" s="39">
        <v>-10</v>
      </c>
      <c r="H16" s="39">
        <v>10</v>
      </c>
      <c r="I16" s="39">
        <v>-5</v>
      </c>
      <c r="J16" s="40">
        <v>1</v>
      </c>
      <c r="K16" s="8"/>
      <c r="L16" s="24" t="s">
        <v>21</v>
      </c>
      <c r="M16" s="63" t="str">
        <f>IF(ISBLANK(E16),"",IF(AND($B$10&gt;=6,M27=0),"Yes","No"))</f>
        <v>Yes</v>
      </c>
      <c r="N16" s="64"/>
    </row>
    <row r="17" spans="1:14" ht="15" customHeight="1">
      <c r="A17" s="55" t="s">
        <v>32</v>
      </c>
      <c r="B17" s="61">
        <f>IF(ISERROR(Calculations!L17),"",Calculations!L17)</f>
        <v>0.2896239432785275</v>
      </c>
      <c r="D17" s="5"/>
      <c r="E17" s="5"/>
      <c r="F17" s="5"/>
      <c r="G17" s="5"/>
      <c r="H17" s="9"/>
      <c r="I17" s="9"/>
      <c r="J17" s="9"/>
      <c r="K17" s="8"/>
      <c r="L17" s="24" t="s">
        <v>22</v>
      </c>
      <c r="M17" s="63" t="str">
        <f>IF(ISBLANK(E15),"",IF(AND($B$10&gt;=4,M28=0),"Yes","No"))</f>
        <v>Yes</v>
      </c>
      <c r="N17" s="64"/>
    </row>
    <row r="18" spans="1:14" ht="15" customHeight="1">
      <c r="A18" s="55" t="s">
        <v>33</v>
      </c>
      <c r="B18" s="61">
        <f>IF(ISERROR(Calculations!L20),"",Calculations!L20)</f>
        <v>0.6600556532124607</v>
      </c>
      <c r="G18" s="10"/>
      <c r="H18" s="9"/>
      <c r="I18" s="9"/>
      <c r="J18" s="9"/>
      <c r="K18" s="8"/>
      <c r="L18" s="24" t="s">
        <v>23</v>
      </c>
      <c r="M18" s="63" t="str">
        <f>IF(ISBLANK(E16),"",IF(AND($B$10&gt;=4,M29=0),"Yes","No"))</f>
        <v>Yes</v>
      </c>
      <c r="N18" s="64"/>
    </row>
    <row r="19" spans="1:14" ht="15" customHeight="1">
      <c r="A19" s="55" t="s">
        <v>34</v>
      </c>
      <c r="B19" s="61">
        <f>IF(ISERROR(Calculations!L23),"",Calculations!L23)</f>
        <v>0.7098772344535159</v>
      </c>
      <c r="G19" s="9"/>
      <c r="H19" s="9"/>
      <c r="I19" s="9"/>
      <c r="J19" s="9"/>
      <c r="K19" s="8"/>
      <c r="L19" s="25" t="s">
        <v>24</v>
      </c>
      <c r="M19" s="65" t="str">
        <f>IF(ISBLANK(E16),"",IF(AND($B$10&gt;=4,M30=0),"Yes","No"))</f>
        <v>Yes</v>
      </c>
      <c r="N19" s="66"/>
    </row>
    <row r="20" spans="1:2" ht="15" customHeight="1">
      <c r="A20" s="56" t="s">
        <v>35</v>
      </c>
      <c r="B20" s="62">
        <f>IF(ISERROR(Calculations!L26),"",Calculations!L26)</f>
        <v>0.940576820503041</v>
      </c>
    </row>
    <row r="21" spans="7:13" ht="15" customHeight="1">
      <c r="G21" s="41">
        <f aca="true" t="shared" si="0" ref="G21:L24">E$12*E13</f>
        <v>-25</v>
      </c>
      <c r="H21" s="41">
        <f t="shared" si="0"/>
        <v>3</v>
      </c>
      <c r="I21" s="41">
        <f t="shared" si="0"/>
        <v>4</v>
      </c>
      <c r="J21" s="41">
        <f t="shared" si="0"/>
        <v>-4</v>
      </c>
      <c r="K21" s="41">
        <f t="shared" si="0"/>
        <v>-3</v>
      </c>
      <c r="L21" s="41">
        <f t="shared" si="0"/>
        <v>25</v>
      </c>
      <c r="M21" s="41">
        <f>SUM(G21:L21)</f>
        <v>0</v>
      </c>
    </row>
    <row r="22" spans="7:13" ht="15" customHeight="1">
      <c r="G22" s="41">
        <f t="shared" si="0"/>
        <v>25</v>
      </c>
      <c r="H22" s="41">
        <f t="shared" si="0"/>
        <v>-21</v>
      </c>
      <c r="I22" s="41">
        <f t="shared" si="0"/>
        <v>-4</v>
      </c>
      <c r="J22" s="41">
        <f t="shared" si="0"/>
        <v>-4</v>
      </c>
      <c r="K22" s="41">
        <f t="shared" si="0"/>
        <v>-21</v>
      </c>
      <c r="L22" s="41">
        <f t="shared" si="0"/>
        <v>25</v>
      </c>
      <c r="M22" s="41">
        <f aca="true" t="shared" si="1" ref="M22:M30">SUM(G22:L22)</f>
        <v>0</v>
      </c>
    </row>
    <row r="23" spans="7:13" ht="15" customHeight="1">
      <c r="G23" s="41">
        <f t="shared" si="0"/>
        <v>-5</v>
      </c>
      <c r="H23" s="41">
        <f t="shared" si="0"/>
        <v>9</v>
      </c>
      <c r="I23" s="41">
        <f t="shared" si="0"/>
        <v>-2</v>
      </c>
      <c r="J23" s="41">
        <f t="shared" si="0"/>
        <v>2</v>
      </c>
      <c r="K23" s="41">
        <f t="shared" si="0"/>
        <v>-9</v>
      </c>
      <c r="L23" s="41">
        <f t="shared" si="0"/>
        <v>5</v>
      </c>
      <c r="M23" s="41">
        <f t="shared" si="1"/>
        <v>0</v>
      </c>
    </row>
    <row r="24" spans="7:13" ht="15" customHeight="1">
      <c r="G24" s="41">
        <f t="shared" si="0"/>
        <v>5</v>
      </c>
      <c r="H24" s="41">
        <f t="shared" si="0"/>
        <v>-15</v>
      </c>
      <c r="I24" s="41">
        <f t="shared" si="0"/>
        <v>10</v>
      </c>
      <c r="J24" s="41">
        <f t="shared" si="0"/>
        <v>10</v>
      </c>
      <c r="K24" s="41">
        <f t="shared" si="0"/>
        <v>-15</v>
      </c>
      <c r="L24" s="41">
        <f t="shared" si="0"/>
        <v>5</v>
      </c>
      <c r="M24" s="41">
        <f t="shared" si="1"/>
        <v>0</v>
      </c>
    </row>
    <row r="25" spans="7:13" ht="15" customHeight="1">
      <c r="G25" s="41">
        <f aca="true" t="shared" si="2" ref="G25:L27">E$13*E14</f>
        <v>-25</v>
      </c>
      <c r="H25" s="41">
        <f t="shared" si="2"/>
        <v>-7</v>
      </c>
      <c r="I25" s="41">
        <f t="shared" si="2"/>
        <v>-16</v>
      </c>
      <c r="J25" s="41">
        <f t="shared" si="2"/>
        <v>16</v>
      </c>
      <c r="K25" s="41">
        <f t="shared" si="2"/>
        <v>7</v>
      </c>
      <c r="L25" s="41">
        <f t="shared" si="2"/>
        <v>25</v>
      </c>
      <c r="M25" s="41">
        <f t="shared" si="1"/>
        <v>0</v>
      </c>
    </row>
    <row r="26" spans="7:13" ht="15" customHeight="1">
      <c r="G26" s="41">
        <f t="shared" si="2"/>
        <v>5</v>
      </c>
      <c r="H26" s="41">
        <f t="shared" si="2"/>
        <v>3</v>
      </c>
      <c r="I26" s="41">
        <f t="shared" si="2"/>
        <v>-8</v>
      </c>
      <c r="J26" s="41">
        <f t="shared" si="2"/>
        <v>-8</v>
      </c>
      <c r="K26" s="41">
        <f t="shared" si="2"/>
        <v>3</v>
      </c>
      <c r="L26" s="41">
        <f t="shared" si="2"/>
        <v>5</v>
      </c>
      <c r="M26" s="41">
        <f t="shared" si="1"/>
        <v>0</v>
      </c>
    </row>
    <row r="27" spans="7:13" ht="15" customHeight="1">
      <c r="G27" s="41">
        <f t="shared" si="2"/>
        <v>-5</v>
      </c>
      <c r="H27" s="41">
        <f t="shared" si="2"/>
        <v>-5</v>
      </c>
      <c r="I27" s="41">
        <f t="shared" si="2"/>
        <v>40</v>
      </c>
      <c r="J27" s="41">
        <f t="shared" si="2"/>
        <v>-40</v>
      </c>
      <c r="K27" s="41">
        <f t="shared" si="2"/>
        <v>5</v>
      </c>
      <c r="L27" s="41">
        <f t="shared" si="2"/>
        <v>5</v>
      </c>
      <c r="M27" s="41">
        <f t="shared" si="1"/>
        <v>0</v>
      </c>
    </row>
    <row r="28" spans="7:13" ht="15" customHeight="1">
      <c r="G28" s="42">
        <f aca="true" t="shared" si="3" ref="G28:L29">E$14*E15</f>
        <v>-5</v>
      </c>
      <c r="H28" s="42">
        <f t="shared" si="3"/>
        <v>-21</v>
      </c>
      <c r="I28" s="42">
        <f t="shared" si="3"/>
        <v>8</v>
      </c>
      <c r="J28" s="42">
        <f t="shared" si="3"/>
        <v>-8</v>
      </c>
      <c r="K28" s="42">
        <f t="shared" si="3"/>
        <v>21</v>
      </c>
      <c r="L28" s="42">
        <f t="shared" si="3"/>
        <v>5</v>
      </c>
      <c r="M28" s="41">
        <f t="shared" si="1"/>
        <v>0</v>
      </c>
    </row>
    <row r="29" spans="7:13" ht="15" customHeight="1">
      <c r="G29" s="42">
        <f t="shared" si="3"/>
        <v>5</v>
      </c>
      <c r="H29" s="42">
        <f t="shared" si="3"/>
        <v>35</v>
      </c>
      <c r="I29" s="42">
        <f t="shared" si="3"/>
        <v>-40</v>
      </c>
      <c r="J29" s="42">
        <f t="shared" si="3"/>
        <v>-40</v>
      </c>
      <c r="K29" s="42">
        <f t="shared" si="3"/>
        <v>35</v>
      </c>
      <c r="L29" s="42">
        <f t="shared" si="3"/>
        <v>5</v>
      </c>
      <c r="M29" s="41">
        <f t="shared" si="1"/>
        <v>0</v>
      </c>
    </row>
    <row r="30" spans="4:13" ht="15" customHeight="1">
      <c r="D30" s="5"/>
      <c r="G30" s="42">
        <f aca="true" t="shared" si="4" ref="G30:L30">E$15*E16</f>
        <v>-1</v>
      </c>
      <c r="H30" s="42">
        <f t="shared" si="4"/>
        <v>-15</v>
      </c>
      <c r="I30" s="42">
        <f t="shared" si="4"/>
        <v>-20</v>
      </c>
      <c r="J30" s="42">
        <f t="shared" si="4"/>
        <v>20</v>
      </c>
      <c r="K30" s="42">
        <f t="shared" si="4"/>
        <v>15</v>
      </c>
      <c r="L30" s="42">
        <f t="shared" si="4"/>
        <v>1</v>
      </c>
      <c r="M30" s="41">
        <f t="shared" si="1"/>
        <v>0</v>
      </c>
    </row>
  </sheetData>
  <sheetProtection/>
  <mergeCells count="10">
    <mergeCell ref="M17:N17"/>
    <mergeCell ref="M18:N18"/>
    <mergeCell ref="M19:N19"/>
    <mergeCell ref="M10:N10"/>
    <mergeCell ref="M11:N11"/>
    <mergeCell ref="M12:N12"/>
    <mergeCell ref="M13:N13"/>
    <mergeCell ref="M14:N14"/>
    <mergeCell ref="M15:N15"/>
    <mergeCell ref="M16:N16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12" max="12" width="12.421875" style="0" bestFit="1" customWidth="1"/>
  </cols>
  <sheetData>
    <row r="1" ht="12.75">
      <c r="A1" s="7" t="s">
        <v>5</v>
      </c>
    </row>
    <row r="2" ht="12.75">
      <c r="A2" s="7" t="s">
        <v>6</v>
      </c>
    </row>
    <row r="3" ht="12.75">
      <c r="A3" s="53">
        <v>1</v>
      </c>
    </row>
    <row r="5" ht="12.75">
      <c r="A5" s="1" t="s">
        <v>36</v>
      </c>
    </row>
    <row r="6" spans="1:2" ht="12.75">
      <c r="A6" t="s">
        <v>39</v>
      </c>
      <c r="B6">
        <f>'Contrast testing'!B12^2*'Contrast testing'!B11</f>
        <v>0.25</v>
      </c>
    </row>
    <row r="7" spans="1:4" ht="12.75">
      <c r="A7" t="s">
        <v>42</v>
      </c>
      <c r="B7">
        <f>'Contrast testing'!B10</f>
        <v>6</v>
      </c>
      <c r="C7">
        <f>'Contrast testing'!B11</f>
        <v>4</v>
      </c>
      <c r="D7">
        <f>B7*(C7-1)</f>
        <v>18</v>
      </c>
    </row>
    <row r="8" spans="1:4" ht="12.75">
      <c r="A8" t="s">
        <v>41</v>
      </c>
      <c r="B8">
        <f>'Contrast testing'!B10</f>
        <v>6</v>
      </c>
      <c r="C8">
        <f>'Contrast testing'!B11</f>
        <v>4</v>
      </c>
      <c r="D8">
        <f>(B8-1)*(C8-1)</f>
        <v>15</v>
      </c>
    </row>
    <row r="11" spans="1:7" ht="12.75">
      <c r="A11" t="s">
        <v>38</v>
      </c>
      <c r="B11">
        <f>'Contrast testing'!E10*'Contrast testing'!$B$11</f>
        <v>11.6</v>
      </c>
      <c r="C11">
        <f>'Contrast testing'!F10*'Contrast testing'!$B$11</f>
        <v>14</v>
      </c>
      <c r="D11">
        <f>'Contrast testing'!G10*'Contrast testing'!$B$11</f>
        <v>14.8</v>
      </c>
      <c r="E11">
        <f>'Contrast testing'!H10*'Contrast testing'!$B$11</f>
        <v>15.6</v>
      </c>
      <c r="F11">
        <f>'Contrast testing'!I10*'Contrast testing'!$B$11</f>
        <v>16.4</v>
      </c>
      <c r="G11">
        <f>'Contrast testing'!J10*'Contrast testing'!$B$11</f>
        <v>16.8</v>
      </c>
    </row>
    <row r="13" spans="1:12" ht="12.75">
      <c r="A13" t="s">
        <v>31</v>
      </c>
      <c r="B13">
        <f>B11*'Contrast testing'!E12</f>
        <v>-58</v>
      </c>
      <c r="C13">
        <f>C11*'Contrast testing'!F12</f>
        <v>-42</v>
      </c>
      <c r="D13">
        <f>D11*'Contrast testing'!G12</f>
        <v>-14.8</v>
      </c>
      <c r="E13">
        <f>E11*'Contrast testing'!H12</f>
        <v>15.6</v>
      </c>
      <c r="F13">
        <f>F11*'Contrast testing'!I12</f>
        <v>49.199999999999996</v>
      </c>
      <c r="G13">
        <f>G11*'Contrast testing'!J12</f>
        <v>84</v>
      </c>
      <c r="H13">
        <f>SUM(B13:G13)</f>
        <v>33.99999999999999</v>
      </c>
      <c r="I13">
        <f>H13^2</f>
        <v>1155.9999999999995</v>
      </c>
      <c r="K13" s="45" t="s">
        <v>40</v>
      </c>
      <c r="L13" s="45" t="s">
        <v>26</v>
      </c>
    </row>
    <row r="14" spans="2:12" ht="12.75">
      <c r="B14">
        <f>'Contrast testing'!E12^2</f>
        <v>25</v>
      </c>
      <c r="C14">
        <f>'Contrast testing'!F12^2</f>
        <v>9</v>
      </c>
      <c r="D14">
        <f>'Contrast testing'!G12^2</f>
        <v>1</v>
      </c>
      <c r="E14">
        <f>'Contrast testing'!H12^2</f>
        <v>1</v>
      </c>
      <c r="F14">
        <f>'Contrast testing'!I12^2</f>
        <v>9</v>
      </c>
      <c r="G14">
        <f>'Contrast testing'!J12^2</f>
        <v>25</v>
      </c>
      <c r="H14">
        <f>SUM(B14:G14)</f>
        <v>70</v>
      </c>
      <c r="I14">
        <f>H14*'Contrast testing'!$B$11</f>
        <v>280</v>
      </c>
      <c r="J14" s="46">
        <f>I13/I14</f>
        <v>4.128571428571427</v>
      </c>
      <c r="K14" s="46">
        <f>IF(ISERROR(J14),"",J14/$B$6)</f>
        <v>16.51428571428571</v>
      </c>
      <c r="L14" s="4">
        <f>IF(A3=1,FDIST(K14,1,$D$7),FDIST(K14,1,$D$8))</f>
        <v>0.0007286513788879972</v>
      </c>
    </row>
    <row r="15" spans="10:12" ht="12.75">
      <c r="J15" s="46"/>
      <c r="K15" s="46"/>
      <c r="L15" s="4"/>
    </row>
    <row r="16" spans="1:12" ht="12.75">
      <c r="A16" t="s">
        <v>32</v>
      </c>
      <c r="B16">
        <f>B11*'Contrast testing'!E13</f>
        <v>58</v>
      </c>
      <c r="C16">
        <f>C11*'Contrast testing'!F13</f>
        <v>-14</v>
      </c>
      <c r="D16">
        <f>D11*'Contrast testing'!G13</f>
        <v>-59.2</v>
      </c>
      <c r="E16">
        <f>E11*'Contrast testing'!H13</f>
        <v>-62.4</v>
      </c>
      <c r="F16">
        <f>F11*'Contrast testing'!I13</f>
        <v>-16.4</v>
      </c>
      <c r="G16">
        <f>G11*'Contrast testing'!J13</f>
        <v>84</v>
      </c>
      <c r="H16">
        <f>SUM(B16:G16)</f>
        <v>-10</v>
      </c>
      <c r="I16">
        <f>H16^2</f>
        <v>100</v>
      </c>
      <c r="J16" s="46"/>
      <c r="K16" s="46"/>
      <c r="L16" s="4"/>
    </row>
    <row r="17" spans="2:12" ht="12.75">
      <c r="B17">
        <f>'Contrast testing'!E13^2</f>
        <v>25</v>
      </c>
      <c r="C17">
        <f>'Contrast testing'!F13^2</f>
        <v>1</v>
      </c>
      <c r="D17">
        <f>'Contrast testing'!G13^2</f>
        <v>16</v>
      </c>
      <c r="E17">
        <f>'Contrast testing'!H13^2</f>
        <v>16</v>
      </c>
      <c r="F17">
        <f>'Contrast testing'!I13^2</f>
        <v>1</v>
      </c>
      <c r="G17">
        <f>'Contrast testing'!J13^2</f>
        <v>25</v>
      </c>
      <c r="H17">
        <f>SUM(B17:G17)</f>
        <v>84</v>
      </c>
      <c r="I17">
        <f>H17*'Contrast testing'!$B$11</f>
        <v>336</v>
      </c>
      <c r="J17" s="46">
        <f>I16/I17</f>
        <v>0.2976190476190476</v>
      </c>
      <c r="K17" s="46">
        <f>IF(ISERROR(J17),"",J17/$B$6)</f>
        <v>1.1904761904761905</v>
      </c>
      <c r="L17" s="4">
        <f>IF(A3=1,FDIST(K17,1,$D$7),FDIST(K17,1,$D$8))</f>
        <v>0.2896239432785275</v>
      </c>
    </row>
    <row r="18" spans="10:12" ht="12.75">
      <c r="J18" s="46"/>
      <c r="K18" s="46"/>
      <c r="L18" s="4"/>
    </row>
    <row r="19" spans="1:12" ht="12.75">
      <c r="A19" t="s">
        <v>33</v>
      </c>
      <c r="B19">
        <f>B11*'Contrast testing'!E14</f>
        <v>-58</v>
      </c>
      <c r="C19">
        <f>C11*'Contrast testing'!F14</f>
        <v>98</v>
      </c>
      <c r="D19">
        <f>D11*'Contrast testing'!G14</f>
        <v>59.2</v>
      </c>
      <c r="E19">
        <f>E11*'Contrast testing'!H14</f>
        <v>-62.4</v>
      </c>
      <c r="F19">
        <f>F11*'Contrast testing'!I14</f>
        <v>-114.79999999999998</v>
      </c>
      <c r="G19">
        <f>G11*'Contrast testing'!J14</f>
        <v>84</v>
      </c>
      <c r="H19">
        <f>SUM(B19:G19)</f>
        <v>6.000000000000028</v>
      </c>
      <c r="I19">
        <f>H19^2</f>
        <v>36.00000000000034</v>
      </c>
      <c r="J19" s="46"/>
      <c r="K19" s="46"/>
      <c r="L19" s="4"/>
    </row>
    <row r="20" spans="2:12" ht="12.75">
      <c r="B20">
        <f>'Contrast testing'!E14^2</f>
        <v>25</v>
      </c>
      <c r="C20">
        <f>'Contrast testing'!F14^2</f>
        <v>49</v>
      </c>
      <c r="D20">
        <f>'Contrast testing'!G14^2</f>
        <v>16</v>
      </c>
      <c r="E20">
        <f>'Contrast testing'!H14^2</f>
        <v>16</v>
      </c>
      <c r="F20">
        <f>'Contrast testing'!I14^2</f>
        <v>49</v>
      </c>
      <c r="G20">
        <f>'Contrast testing'!J14^2</f>
        <v>25</v>
      </c>
      <c r="H20">
        <f>SUM(B20:G20)</f>
        <v>180</v>
      </c>
      <c r="I20">
        <f>H20*'Contrast testing'!$B$11</f>
        <v>720</v>
      </c>
      <c r="J20" s="46">
        <f>I19/I20</f>
        <v>0.050000000000000475</v>
      </c>
      <c r="K20" s="46">
        <f>IF(ISERROR(J20),"",J20/$B$6)</f>
        <v>0.2000000000000019</v>
      </c>
      <c r="L20" s="4">
        <f>IF(A3=1,FDIST(K20,1,$D$7),FDIST(K20,1,$D$8))</f>
        <v>0.6600556532124607</v>
      </c>
    </row>
    <row r="21" spans="10:12" ht="12.75">
      <c r="J21" s="46"/>
      <c r="K21" s="46"/>
      <c r="L21" s="4"/>
    </row>
    <row r="22" spans="1:12" ht="12.75">
      <c r="A22" t="s">
        <v>37</v>
      </c>
      <c r="B22">
        <f>B11*'Contrast testing'!E15</f>
        <v>11.6</v>
      </c>
      <c r="C22">
        <f>C11*'Contrast testing'!F15</f>
        <v>-42</v>
      </c>
      <c r="D22">
        <f>D11*'Contrast testing'!G15</f>
        <v>29.6</v>
      </c>
      <c r="E22">
        <f>E11*'Contrast testing'!H15</f>
        <v>31.2</v>
      </c>
      <c r="F22">
        <f>F11*'Contrast testing'!I15</f>
        <v>-49.199999999999996</v>
      </c>
      <c r="G22">
        <f>G11*'Contrast testing'!J15</f>
        <v>16.8</v>
      </c>
      <c r="H22">
        <f>SUM(B22:G22)</f>
        <v>-1.999999999999993</v>
      </c>
      <c r="I22">
        <f>H22^2</f>
        <v>3.9999999999999716</v>
      </c>
      <c r="J22" s="46"/>
      <c r="K22" s="46"/>
      <c r="L22" s="4"/>
    </row>
    <row r="23" spans="2:12" ht="12.75">
      <c r="B23">
        <f>'Contrast testing'!E15^2</f>
        <v>1</v>
      </c>
      <c r="C23">
        <f>'Contrast testing'!F15^2</f>
        <v>9</v>
      </c>
      <c r="D23">
        <f>'Contrast testing'!G15^2</f>
        <v>4</v>
      </c>
      <c r="E23">
        <f>'Contrast testing'!H15^2</f>
        <v>4</v>
      </c>
      <c r="F23">
        <f>'Contrast testing'!I15^2</f>
        <v>9</v>
      </c>
      <c r="G23">
        <f>'Contrast testing'!J15^2</f>
        <v>1</v>
      </c>
      <c r="H23">
        <f>SUM(B23:G23)</f>
        <v>28</v>
      </c>
      <c r="I23">
        <f>H23*'Contrast testing'!$B$11</f>
        <v>112</v>
      </c>
      <c r="J23" s="46">
        <f>I22/I23</f>
        <v>0.03571428571428546</v>
      </c>
      <c r="K23" s="46">
        <f>IF(ISERROR(J23),"",J23/$B$6)</f>
        <v>0.14285714285714185</v>
      </c>
      <c r="L23" s="4">
        <f>IF(A3=1,FDIST(K23,1,$D$7),FDIST(K23,1,$D$8))</f>
        <v>0.7098772344535159</v>
      </c>
    </row>
    <row r="24" spans="10:12" ht="12.75">
      <c r="J24" s="46"/>
      <c r="K24" s="46"/>
      <c r="L24" s="4"/>
    </row>
    <row r="25" spans="1:12" ht="12.75">
      <c r="A25" t="s">
        <v>35</v>
      </c>
      <c r="B25">
        <f>B11*'Contrast testing'!E16</f>
        <v>-11.6</v>
      </c>
      <c r="C25">
        <f>C11*'Contrast testing'!F16</f>
        <v>70</v>
      </c>
      <c r="D25">
        <f>D11*'Contrast testing'!G16</f>
        <v>-148</v>
      </c>
      <c r="E25">
        <f>E11*'Contrast testing'!H16</f>
        <v>156</v>
      </c>
      <c r="F25">
        <f>F11*'Contrast testing'!I16</f>
        <v>-82</v>
      </c>
      <c r="G25">
        <f>G11*'Contrast testing'!J16</f>
        <v>16.8</v>
      </c>
      <c r="H25">
        <f>SUM(B25:G25)</f>
        <v>1.2000000000000064</v>
      </c>
      <c r="I25">
        <f>H25^2</f>
        <v>1.4400000000000153</v>
      </c>
      <c r="J25" s="46"/>
      <c r="K25" s="46"/>
      <c r="L25" s="4"/>
    </row>
    <row r="26" spans="2:12" ht="12.75">
      <c r="B26">
        <f>'Contrast testing'!E16^2</f>
        <v>1</v>
      </c>
      <c r="C26">
        <f>'Contrast testing'!F16^2</f>
        <v>25</v>
      </c>
      <c r="D26">
        <f>'Contrast testing'!G16^2</f>
        <v>100</v>
      </c>
      <c r="E26">
        <f>'Contrast testing'!H16^2</f>
        <v>100</v>
      </c>
      <c r="F26">
        <f>'Contrast testing'!I16^2</f>
        <v>25</v>
      </c>
      <c r="G26">
        <f>'Contrast testing'!J16^2</f>
        <v>1</v>
      </c>
      <c r="H26">
        <f>SUM(B26:G26)</f>
        <v>252</v>
      </c>
      <c r="I26">
        <f>H26*'Contrast testing'!$B$11</f>
        <v>1008</v>
      </c>
      <c r="J26" s="46">
        <f>I25/I26</f>
        <v>0.0014285714285714437</v>
      </c>
      <c r="K26" s="46">
        <f>IF(ISERROR(J26),"",J26/$B$6)</f>
        <v>0.005714285714285775</v>
      </c>
      <c r="L26" s="4">
        <f>IF(A3=1,FDIST(K26,1,$D$7),FDIST(K26,1,$D$8))</f>
        <v>0.940576820503041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Texas Tech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Galyean</dc:creator>
  <cp:keywords/>
  <dc:description/>
  <cp:lastModifiedBy> Michael Galyean</cp:lastModifiedBy>
  <dcterms:created xsi:type="dcterms:W3CDTF">2005-09-02T18:47:25Z</dcterms:created>
  <dcterms:modified xsi:type="dcterms:W3CDTF">2007-09-17T23:09:39Z</dcterms:modified>
  <cp:category/>
  <cp:version/>
  <cp:contentType/>
  <cp:contentStatus/>
</cp:coreProperties>
</file>